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2" firstSheet="1" activeTab="1"/>
  </bookViews>
  <sheets>
    <sheet name="01.07.2017" sheetId="1" state="hidden" r:id="rId1"/>
    <sheet name="01.07.2018 " sheetId="2" r:id="rId2"/>
    <sheet name="Лист1" sheetId="3" r:id="rId3"/>
  </sheets>
  <definedNames>
    <definedName name="_xlnm.Print_Titles" localSheetId="0">'01.07.2017'!$8:$15</definedName>
    <definedName name="_xlnm.Print_Titles" localSheetId="1">'01.07.2018 '!$12:$19</definedName>
    <definedName name="_xlnm.Print_Area" localSheetId="0">'01.07.2017'!$B$2:$CA$58</definedName>
    <definedName name="_xlnm.Print_Area" localSheetId="1">'01.07.2018 '!$B$10:$CA$62</definedName>
  </definedNames>
  <calcPr fullCalcOnLoad="1"/>
</workbook>
</file>

<file path=xl/sharedStrings.xml><?xml version="1.0" encoding="utf-8"?>
<sst xmlns="http://schemas.openxmlformats.org/spreadsheetml/2006/main" count="228" uniqueCount="141">
  <si>
    <t>№ п/п</t>
  </si>
  <si>
    <t>в том числе:</t>
  </si>
  <si>
    <t>Освещение мест общего пользования</t>
  </si>
  <si>
    <t xml:space="preserve">МКД, оборудованные системами центр. отопления, горячего водоснабжения, х/водоснабжения, канализования, системой газоснабжения (газовыми плитами), лифтом в каждом подъезде, мусоропроводами </t>
  </si>
  <si>
    <t>МКД,  оборудованные системами центр. отопления, горячего водоснабжения, х/водоснабжения, канализования, стационарными электроплитами, двумя лифтами в каждом подъезде, мусоропроводами</t>
  </si>
  <si>
    <t>МКД, оборудованные системами центр. отопления,  горячего водоснабжения, х/водоснабжения, канализования, системой газоснабжения (газовыми плитами), мусоропроводами</t>
  </si>
  <si>
    <t>МКД, оборудованные системами центр. отопления, горячего водоснабжения, х/водоснабжения, канализования, системой газоснабжения (газовыми плитами)</t>
  </si>
  <si>
    <t>МКД и дома коттеджного типа, оборудованные системами центр. отопления, х/водоснабжения, канализования, системой газоснабжения (газовыми плитами, газовыми проточными водонагревателями)</t>
  </si>
  <si>
    <t>МКД,  оборудованные системами центр. отопления, горячего водоснабжения, х/водоснабжения, канализования, системой газоснабжения (газовыми плитами),  шлакоблочные</t>
  </si>
  <si>
    <t>МКД,  оборудованные системами центр. отопления, х/водоснабжения, канализования, системой газоснабжения (газовыми плитами, газовыми проточными водонагревателями),  шлакоблочные</t>
  </si>
  <si>
    <t>Дома коттеджного типа,оборудованные система холодного водоснабжения,канализования,системой газоснабжения (газовыми плитами,газовыми проточными водонагревателями,автоматическими отопительными газовыми водонагревателями)</t>
  </si>
  <si>
    <t>МУП "ЭЦУ" (Ведение расчетов за ЖКУ, доставка плат. док и прием платежей)</t>
  </si>
  <si>
    <t>Приборы учета (Прочие работы)</t>
  </si>
  <si>
    <t>МКД, оборудованные системами центрального отопления, горячего водоснабжения, холодного водоснабжения, канализования, системой газоснабжения (газовыми плитами), без ванн</t>
  </si>
  <si>
    <t>МКД, оборудованные системами холодного водоснабжения, канализования, системой газоснабжения (газовыми плитами, автоматическими отопительными газовыми водонагревателями), без ванн</t>
  </si>
  <si>
    <t>Итог по статьям</t>
  </si>
  <si>
    <t>Отклонения</t>
  </si>
  <si>
    <t>МУП "ЭЦУ"</t>
  </si>
  <si>
    <t>прием платежей  за содержание и ремонтжилого помещения (1%)</t>
  </si>
  <si>
    <t>прием платежей  за коммунальные услуги (1%)</t>
  </si>
  <si>
    <t>Ведение расчетов за ЖКУ, доставка плат. док и прием платежей, в том числе:</t>
  </si>
  <si>
    <t>Рост с приборами учета,%</t>
  </si>
  <si>
    <t>Рост без приборов учета,%</t>
  </si>
  <si>
    <t>МКД,  оборудованные системами центр. отопления, х/водоснабжения, канализования, системой газоснабжения (газовыми плитами, газовыми проточными водонагревателями, автоматическими отопительными газовыми водонагревателями)</t>
  </si>
  <si>
    <t>Рост платы   при непосредственном способе управления с приборами учета,%</t>
  </si>
  <si>
    <t>Рост платы   при непосредственном способе управления,%</t>
  </si>
  <si>
    <t>Жилищный фонд по степени благоустройства</t>
  </si>
  <si>
    <t>Текущий ремонт общего имущества</t>
  </si>
  <si>
    <t>Технич. обслужив. электроплит</t>
  </si>
  <si>
    <t>Стоимость установки и ввода в эксплуатацию коллективных (общедомовых) приборов учета на 12 месяцев</t>
  </si>
  <si>
    <t>Всего содержание и ремонт жилого помещения  с установкой и вводом в экспл. коллективных (общедомовых) приборов учета</t>
  </si>
  <si>
    <t>Услуги и работы по управлению МКД</t>
  </si>
  <si>
    <t xml:space="preserve"> Мероприятия по обеспечению пожарной безопасности общего имущества МКД</t>
  </si>
  <si>
    <t>Уборка и санитарно-гигиеническая очистка помещений общего пользования, относящихся к общему имуществу МКД</t>
  </si>
  <si>
    <t>Содержание мусоропроводов в МКД</t>
  </si>
  <si>
    <t xml:space="preserve">Содержание лифтов в МКД                       </t>
  </si>
  <si>
    <t>Технич. обслужив.систем ВДГО в МКД</t>
  </si>
  <si>
    <t>Технич. обслужив. систем вентиляции и дымоудаления МКД</t>
  </si>
  <si>
    <t>МКД повышенной этажности, оборудованные системами центр. отопления, горячего водоснабжения, х/водоснабжения, канализования, стац. электроплитами, двумя лифтами в каждом подъезде, мусоропроводами,  пожаротушения и дымоудаления</t>
  </si>
  <si>
    <t>Сбор, вывоз и захоронение ТБОи КГМ,включая отходы, образующиеся в рез-те деятельности организаций и индивид. предприномателей, пользующихся нежилыми (встроенными и пристроенными) помещениями в многоквартирном доме. Организация мест для накопления и накопление отработанных ртутьсодержащих ламп и их передача в специализированные организации,имеющие соответствующие лицензии.</t>
  </si>
  <si>
    <t>Осмотр общего имущества,обеспечение готовности внутридомовых инженерн.систем электроснабжения и электрического оборудования, а также систем теплоснабжения, водоснабжения и водоотведения (предн. для предоставления коммунальных услуг). Осмотр   конструкт.элементов зданий.Поддержание помещений, входящих в состав общего имущества, в состоянии обеспечивающем устан.  законод.РФ температуру и влажность в таких помещениях</t>
  </si>
  <si>
    <t>Содержание общего имущества МКД, в том числе:</t>
  </si>
  <si>
    <r>
      <t>МКД, оборудованные системами центр. отопления, горячего водоснабжения, х/водоснабжения, канализования, системой газоснабжения (газовыми плитами), двумя лифтами в каждом подъезде, мусоропроводами,  пожаротушения и дымоудаления</t>
    </r>
    <r>
      <rPr>
        <b/>
        <sz val="11"/>
        <rFont val="Times New Roman"/>
        <family val="1"/>
      </rPr>
      <t xml:space="preserve"> </t>
    </r>
  </si>
  <si>
    <t>Приложение №1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</si>
  <si>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</si>
  <si>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мусоропроводов в МКД</t>
  </si>
  <si>
    <t>Работы, выполняемые в целях надлежащего содержания систем внутридомового газового оборудования в МКД</t>
  </si>
  <si>
    <t xml:space="preserve">Работы, выполняемые в целях надлежащего содержания и ремонта лифта (лифтов) в МКД                       </t>
  </si>
  <si>
    <t>Работы по содержанию земельного участка, на котором расположен МКД</t>
  </si>
  <si>
    <t>Работы по содержанию зеленых насаждений на земельном участке, на котором расположен  МКД</t>
  </si>
  <si>
    <t>Работы по обеспечению вывоза и захоронения ТБО</t>
  </si>
  <si>
    <r>
      <t>14/1</t>
    </r>
    <r>
      <rPr>
        <sz val="11"/>
        <color indexed="9"/>
        <rFont val="Times New Roman"/>
        <family val="1"/>
      </rPr>
      <t>.</t>
    </r>
  </si>
  <si>
    <t>Обнаружение и устранение неисправностей внутридомовых конструктивных элементов и  инженерно-технических  систем МКД</t>
  </si>
  <si>
    <t xml:space="preserve">Всего содержание, обнаружение и устранение неисправностей внутридомовых конструктивных элементов и  инженерно-технических  систем ,   при управлении МКД управляющей организацией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</si>
  <si>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Работы по содержанию помещений, входящих в состав общего имущества в  МКД</t>
  </si>
  <si>
    <t>Работы, выполняемые для 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МКД.</t>
  </si>
  <si>
    <t>Работы, выполняемые в отношении фундамента</t>
  </si>
  <si>
    <t>Работы, выполняемые в отношении подвала</t>
  </si>
  <si>
    <t xml:space="preserve">Работы, выполняемые для надлежащего содержания стен </t>
  </si>
  <si>
    <t xml:space="preserve">Работы, выполняемые в целях надлежащего содержания перекрытий и покрытий </t>
  </si>
  <si>
    <t xml:space="preserve">Работы, выполняемые в целях надлежащего содержания колонн и столбов </t>
  </si>
  <si>
    <t xml:space="preserve">Работы, выполняемые в целях надлежащего содержания балок (ригелей) перекрытий и покрытий </t>
  </si>
  <si>
    <t xml:space="preserve">Работы, выполняемые в целях надлежащего содержания лестниц </t>
  </si>
  <si>
    <t>Работы, выполняемые в целях надлежащего содержания фасада</t>
  </si>
  <si>
    <t>Работы, выполняемые в целях надлежащего содержания перегородок</t>
  </si>
  <si>
    <t>Работы, выполняемые в целях надлежащего содержания внутренней отделки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</si>
  <si>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</si>
  <si>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</si>
  <si>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 xml:space="preserve">Работы, выполняемые для надлежащего содержания системы холодного водоснабжения </t>
  </si>
  <si>
    <t>Работы, выполняемые для надлежащего содержания системы водоотведения</t>
  </si>
  <si>
    <t>Работы, выполняемые для надлежащего содержания системы горячего водоснабжения</t>
  </si>
  <si>
    <t>Работы, выполняемые в целях надлежащего содержания систем теплоснабжения</t>
  </si>
  <si>
    <t>Работы, выполняемые в целях надлежащего содержания электрооборудования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</si>
  <si>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</si>
  <si>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</si>
  <si>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</si>
  <si>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зеленых насаждений на земельном участке, на котором расположен МКД</t>
  </si>
  <si>
    <t>Работы по содержанию зоны отдыха, расположенной на земельном участке, на котором расположен МКД</t>
  </si>
  <si>
    <t>Работы по обеспечению вывоза бытовых отходов</t>
  </si>
  <si>
    <t>Работы по обеспечению требований пожарной безопасности</t>
  </si>
  <si>
    <t>%</t>
  </si>
  <si>
    <t>Услуги расчетно-кассового центра</t>
  </si>
  <si>
    <t>Организация приема и передачи в органы регистрационного учета документов для регистрациии снятия с учета граждан РФ (услуги паспортного стола)</t>
  </si>
  <si>
    <t>5</t>
  </si>
  <si>
    <t>4</t>
  </si>
  <si>
    <t>6</t>
  </si>
  <si>
    <t>8.13</t>
  </si>
  <si>
    <t>Работы, выполняемые в целях надлежащего содержания крыш</t>
  </si>
  <si>
    <t>8.1</t>
  </si>
  <si>
    <t>Работы по текущему ремонту подъездов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</si>
  <si>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</si>
  <si>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</si>
  <si>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</si>
  <si>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</si>
  <si>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</si>
  <si>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</si>
  <si>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</si>
  <si>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</si>
  <si>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</si>
  <si>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</si>
  <si>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</si>
  <si>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</si>
  <si>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</si>
  <si>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9.6</t>
  </si>
  <si>
    <t>8.10</t>
  </si>
  <si>
    <t>8.11</t>
  </si>
  <si>
    <t>8.12</t>
  </si>
  <si>
    <t>8.14</t>
  </si>
  <si>
    <t>9.7</t>
  </si>
  <si>
    <t>9.8</t>
  </si>
  <si>
    <t>9.9</t>
  </si>
  <si>
    <t>10.1</t>
  </si>
  <si>
    <t>10.2</t>
  </si>
  <si>
    <t>10.3</t>
  </si>
  <si>
    <t>10.4</t>
  </si>
  <si>
    <t>10.5</t>
  </si>
  <si>
    <t>10.6</t>
  </si>
  <si>
    <t>Организация и содержание системы диспетчерского контроля и обеспечение диспетчерской связи</t>
  </si>
  <si>
    <r>
      <t xml:space="preserve">Всего содержание, обнаружение и устранение неисправностей внутридомовых конструктивных элементов и  инженерно-технических  систем   при непосредственном способе управления  </t>
    </r>
    <r>
      <rPr>
        <sz val="11"/>
        <rFont val="Times New Roman"/>
        <family val="1"/>
      </rPr>
      <t>МКД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</si>
  <si>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</si>
  <si>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Верно:</t>
  </si>
  <si>
    <t>Старший эксперт ФЭО УГЖКХ</t>
  </si>
  <si>
    <t xml:space="preserve">                       </t>
  </si>
  <si>
    <t>В.Д. Потапова</t>
  </si>
  <si>
    <t>Размер платы за содержание жилого помещения с 01.07.2017 ( руб. в месяц на 1 кв. метр общей площади жилого помещения в МКД, включая НДС)</t>
  </si>
  <si>
    <t>7</t>
  </si>
  <si>
    <t xml:space="preserve">                                                   Структура установленного размера платы за содержание жилого помещения для нанимателей жилых помещений, занимаемых по договорам социального найма и найма жилых помещений муниципального жилищного фонда, по степени благоустройства МКД, расположенных на территории городского округа Электросталь Московской области, с 1 июля 2017 года </t>
  </si>
  <si>
    <t xml:space="preserve">              к постановлению Администрации</t>
  </si>
  <si>
    <t xml:space="preserve">              городского округа Электросталь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</si>
  <si>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Московской области</t>
  </si>
  <si>
    <t xml:space="preserve">  Приложение № 1.1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</si>
  <si>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МКД,  оборудованные системами центр. отопления, х/водоснабжения, канализования, системой газоснабжения (газовыми плитами, газовыми проточными водонагревателями),  без ванн</t>
  </si>
  <si>
    <r>
      <t xml:space="preserve">              от </t>
    </r>
    <r>
      <rPr>
        <u val="single"/>
        <sz val="10"/>
        <color indexed="8"/>
        <rFont val="Times New Roman"/>
        <family val="1"/>
      </rPr>
      <t>28.06.2017</t>
    </r>
    <r>
      <rPr>
        <sz val="10"/>
        <color indexed="8"/>
        <rFont val="Times New Roman"/>
        <family val="1"/>
      </rPr>
      <t xml:space="preserve"> № </t>
    </r>
    <r>
      <rPr>
        <u val="single"/>
        <sz val="10"/>
        <color indexed="8"/>
        <rFont val="Times New Roman"/>
        <family val="1"/>
      </rPr>
      <t>441/6</t>
    </r>
    <r>
      <rPr>
        <sz val="10"/>
        <color indexed="8"/>
        <rFont val="Times New Roman"/>
        <family val="1"/>
      </rPr>
      <t xml:space="preserve"> </t>
    </r>
  </si>
  <si>
    <t xml:space="preserve">                                                   Структура установленного размера платы за содержание жилого помещения для нанимателей жилых помещений, занимаемых по договорам социального найма и найма жилых помещений муниципального жилищного фонда, по степени благоустройства МКД, расположенных на территории городского округа Электросталь Московской области, с 1января 2019 года </t>
  </si>
  <si>
    <t>Размер платы за содержание жилого помещения с 01.01.2019 ( руб. в месяц на 1 кв. метр общей площади жилого помещения в МКД, включая НДС)</t>
  </si>
  <si>
    <t>8</t>
  </si>
  <si>
    <t>9</t>
  </si>
  <si>
    <t>10</t>
  </si>
  <si>
    <t>11</t>
  </si>
  <si>
    <t xml:space="preserve">              от 12.12.2018 № 1149/12</t>
  </si>
  <si>
    <t xml:space="preserve">        Приложение № 1.1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</si>
</sst>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#,##0.0_р_."/>
    <numFmt numFmtId="180" formatCode="#,##0.0"/>
    <numFmt numFmtId="181" formatCode="#,##0_р_."/>
    <numFmt numFmtId="182" formatCode="#,##0.00_р_.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indexed="36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8"/>
      <color theme="0"/>
      <name val="Times New Roman"/>
      <family val="1"/>
    </font>
    <font>
      <sz val="11"/>
      <color rgb="FF7030A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1" fillId="32" borderId="0" applyNumberFormat="0" applyBorder="0" applyAlignment="0" applyProtection="0"/>
    <xf numFmtId="0" fontId="2" fillId="0" borderId="0">
      <alignment/>
      <protection/>
    </xf>
  </cellStyleXfs>
  <cellXfs count="457">
    <xf numFmtId="0" fontId="0" fillId="0" borderId="0" xfId="0" applyAlignment="1">
      <alignment/>
    </xf>
    <xf numFmtId="0" fontId="4" fillId="33" borderId="0" xfId="33" applyFont="1" applyFill="1">
      <alignment/>
      <protection/>
    </xf>
    <xf numFmtId="0" fontId="5" fillId="33" borderId="0" xfId="33" applyFont="1" applyFill="1">
      <alignment/>
      <protection/>
    </xf>
    <xf numFmtId="0" fontId="5" fillId="33" borderId="0" xfId="33" applyFont="1" applyFill="1" applyAlignment="1">
      <alignment horizontal="center"/>
      <protection/>
    </xf>
    <xf numFmtId="2" fontId="4" fillId="33" borderId="0" xfId="33" applyNumberFormat="1" applyFont="1" applyFill="1" applyAlignment="1">
      <alignment horizontal="center"/>
      <protection/>
    </xf>
    <xf numFmtId="180" fontId="6" fillId="33" borderId="0" xfId="33" applyNumberFormat="1" applyFont="1" applyFill="1">
      <alignment/>
      <protection/>
    </xf>
    <xf numFmtId="180" fontId="4" fillId="33" borderId="0" xfId="33" applyNumberFormat="1" applyFont="1" applyFill="1">
      <alignment/>
      <protection/>
    </xf>
    <xf numFmtId="0" fontId="4" fillId="33" borderId="0" xfId="33" applyFont="1" applyFill="1" applyAlignment="1">
      <alignment horizontal="center"/>
      <protection/>
    </xf>
    <xf numFmtId="181" fontId="6" fillId="33" borderId="0" xfId="33" applyNumberFormat="1" applyFont="1" applyFill="1">
      <alignment/>
      <protection/>
    </xf>
    <xf numFmtId="0" fontId="6" fillId="33" borderId="0" xfId="33" applyFont="1" applyFill="1">
      <alignment/>
      <protection/>
    </xf>
    <xf numFmtId="179" fontId="6" fillId="33" borderId="0" xfId="33" applyNumberFormat="1" applyFont="1" applyFill="1">
      <alignment/>
      <protection/>
    </xf>
    <xf numFmtId="2" fontId="10" fillId="34" borderId="10" xfId="33" applyNumberFormat="1" applyFont="1" applyFill="1" applyBorder="1" applyAlignment="1">
      <alignment horizontal="center" vertical="center" wrapText="1"/>
      <protection/>
    </xf>
    <xf numFmtId="2" fontId="10" fillId="34" borderId="11" xfId="33" applyNumberFormat="1" applyFont="1" applyFill="1" applyBorder="1" applyAlignment="1">
      <alignment horizontal="center" vertical="center" wrapText="1"/>
      <protection/>
    </xf>
    <xf numFmtId="2" fontId="10" fillId="34" borderId="12" xfId="33" applyNumberFormat="1" applyFont="1" applyFill="1" applyBorder="1" applyAlignment="1">
      <alignment horizontal="center" vertical="center" wrapText="1"/>
      <protection/>
    </xf>
    <xf numFmtId="2" fontId="10" fillId="34" borderId="0" xfId="33" applyNumberFormat="1" applyFont="1" applyFill="1" applyBorder="1" applyAlignment="1">
      <alignment horizontal="center" vertical="center" wrapText="1"/>
      <protection/>
    </xf>
    <xf numFmtId="2" fontId="10" fillId="34" borderId="13" xfId="33" applyNumberFormat="1" applyFont="1" applyFill="1" applyBorder="1" applyAlignment="1">
      <alignment horizontal="center" vertical="center" wrapText="1"/>
      <protection/>
    </xf>
    <xf numFmtId="2" fontId="11" fillId="33" borderId="10" xfId="33" applyNumberFormat="1" applyFont="1" applyFill="1" applyBorder="1" applyAlignment="1">
      <alignment horizontal="center" vertical="center"/>
      <protection/>
    </xf>
    <xf numFmtId="2" fontId="12" fillId="33" borderId="10" xfId="33" applyNumberFormat="1" applyFont="1" applyFill="1" applyBorder="1" applyAlignment="1">
      <alignment horizontal="center" vertical="center"/>
      <protection/>
    </xf>
    <xf numFmtId="2" fontId="11" fillId="33" borderId="11" xfId="33" applyNumberFormat="1" applyFont="1" applyFill="1" applyBorder="1" applyAlignment="1">
      <alignment horizontal="center" vertical="center"/>
      <protection/>
    </xf>
    <xf numFmtId="0" fontId="10" fillId="34" borderId="11" xfId="33" applyFont="1" applyFill="1" applyBorder="1" applyAlignment="1">
      <alignment horizontal="center" vertical="center" wrapText="1"/>
      <protection/>
    </xf>
    <xf numFmtId="0" fontId="10" fillId="34" borderId="11" xfId="33" applyFont="1" applyFill="1" applyBorder="1" applyAlignment="1">
      <alignment horizontal="center" vertical="center"/>
      <protection/>
    </xf>
    <xf numFmtId="2" fontId="12" fillId="33" borderId="11" xfId="33" applyNumberFormat="1" applyFont="1" applyFill="1" applyBorder="1" applyAlignment="1">
      <alignment horizontal="center" vertical="center"/>
      <protection/>
    </xf>
    <xf numFmtId="2" fontId="11" fillId="33" borderId="14" xfId="33" applyNumberFormat="1" applyFont="1" applyFill="1" applyBorder="1" applyAlignment="1">
      <alignment horizontal="center" vertical="center"/>
      <protection/>
    </xf>
    <xf numFmtId="172" fontId="11" fillId="33" borderId="15" xfId="33" applyNumberFormat="1" applyFont="1" applyFill="1" applyBorder="1" applyAlignment="1">
      <alignment horizontal="center" vertical="center"/>
      <protection/>
    </xf>
    <xf numFmtId="2" fontId="11" fillId="33" borderId="0" xfId="33" applyNumberFormat="1" applyFont="1" applyFill="1" applyBorder="1" applyAlignment="1">
      <alignment horizontal="center" vertical="center"/>
      <protection/>
    </xf>
    <xf numFmtId="2" fontId="11" fillId="33" borderId="16" xfId="33" applyNumberFormat="1" applyFont="1" applyFill="1" applyBorder="1" applyAlignment="1">
      <alignment horizontal="center" vertical="center"/>
      <protection/>
    </xf>
    <xf numFmtId="2" fontId="12" fillId="33" borderId="17" xfId="33" applyNumberFormat="1" applyFont="1" applyFill="1" applyBorder="1" applyAlignment="1">
      <alignment horizontal="center" vertical="center"/>
      <protection/>
    </xf>
    <xf numFmtId="172" fontId="11" fillId="33" borderId="18" xfId="33" applyNumberFormat="1" applyFont="1" applyFill="1" applyBorder="1" applyAlignment="1">
      <alignment horizontal="center" vertical="center"/>
      <protection/>
    </xf>
    <xf numFmtId="2" fontId="11" fillId="34" borderId="0" xfId="33" applyNumberFormat="1" applyFont="1" applyFill="1" applyBorder="1" applyAlignment="1">
      <alignment horizontal="center" vertical="center"/>
      <protection/>
    </xf>
    <xf numFmtId="2" fontId="12" fillId="33" borderId="19" xfId="33" applyNumberFormat="1" applyFont="1" applyFill="1" applyBorder="1" applyAlignment="1">
      <alignment horizontal="center" vertical="center"/>
      <protection/>
    </xf>
    <xf numFmtId="2" fontId="11" fillId="33" borderId="13" xfId="33" applyNumberFormat="1" applyFont="1" applyFill="1" applyBorder="1" applyAlignment="1">
      <alignment horizontal="center" vertical="center"/>
      <protection/>
    </xf>
    <xf numFmtId="2" fontId="12" fillId="33" borderId="13" xfId="33" applyNumberFormat="1" applyFont="1" applyFill="1" applyBorder="1" applyAlignment="1">
      <alignment horizontal="center" vertical="center"/>
      <protection/>
    </xf>
    <xf numFmtId="172" fontId="11" fillId="33" borderId="20" xfId="33" applyNumberFormat="1" applyFont="1" applyFill="1" applyBorder="1" applyAlignment="1">
      <alignment horizontal="center" vertical="center"/>
      <protection/>
    </xf>
    <xf numFmtId="2" fontId="11" fillId="33" borderId="21" xfId="33" applyNumberFormat="1" applyFont="1" applyFill="1" applyBorder="1" applyAlignment="1">
      <alignment horizontal="center" vertical="center"/>
      <protection/>
    </xf>
    <xf numFmtId="0" fontId="11" fillId="33" borderId="13" xfId="33" applyFont="1" applyFill="1" applyBorder="1" applyAlignment="1">
      <alignment horizontal="center" vertical="center"/>
      <protection/>
    </xf>
    <xf numFmtId="2" fontId="11" fillId="33" borderId="22" xfId="33" applyNumberFormat="1" applyFont="1" applyFill="1" applyBorder="1" applyAlignment="1">
      <alignment horizontal="center" vertical="center"/>
      <protection/>
    </xf>
    <xf numFmtId="172" fontId="11" fillId="33" borderId="10" xfId="33" applyNumberFormat="1" applyFont="1" applyFill="1" applyBorder="1" applyAlignment="1">
      <alignment horizontal="center" vertical="center"/>
      <protection/>
    </xf>
    <xf numFmtId="0" fontId="11" fillId="33" borderId="10" xfId="33" applyFont="1" applyFill="1" applyBorder="1" applyAlignment="1">
      <alignment horizontal="center" vertical="center"/>
      <protection/>
    </xf>
    <xf numFmtId="172" fontId="11" fillId="33" borderId="23" xfId="33" applyNumberFormat="1" applyFont="1" applyFill="1" applyBorder="1" applyAlignment="1">
      <alignment horizontal="center" vertical="center"/>
      <protection/>
    </xf>
    <xf numFmtId="2" fontId="11" fillId="34" borderId="21" xfId="33" applyNumberFormat="1" applyFont="1" applyFill="1" applyBorder="1" applyAlignment="1">
      <alignment horizontal="center" vertical="center"/>
      <protection/>
    </xf>
    <xf numFmtId="172" fontId="11" fillId="33" borderId="22" xfId="33" applyNumberFormat="1" applyFont="1" applyFill="1" applyBorder="1" applyAlignment="1">
      <alignment horizontal="center" vertical="center"/>
      <protection/>
    </xf>
    <xf numFmtId="0" fontId="11" fillId="33" borderId="21" xfId="33" applyFont="1" applyFill="1" applyBorder="1" applyAlignment="1">
      <alignment horizontal="center" vertical="center"/>
      <protection/>
    </xf>
    <xf numFmtId="2" fontId="12" fillId="33" borderId="21" xfId="33" applyNumberFormat="1" applyFont="1" applyFill="1" applyBorder="1" applyAlignment="1">
      <alignment horizontal="center" vertical="center"/>
      <protection/>
    </xf>
    <xf numFmtId="172" fontId="11" fillId="33" borderId="21" xfId="33" applyNumberFormat="1" applyFont="1" applyFill="1" applyBorder="1" applyAlignment="1">
      <alignment horizontal="center" vertical="center"/>
      <protection/>
    </xf>
    <xf numFmtId="2" fontId="11" fillId="33" borderId="24" xfId="33" applyNumberFormat="1" applyFont="1" applyFill="1" applyBorder="1" applyAlignment="1">
      <alignment horizontal="center" vertical="center"/>
      <protection/>
    </xf>
    <xf numFmtId="2" fontId="11" fillId="33" borderId="25" xfId="33" applyNumberFormat="1" applyFont="1" applyFill="1" applyBorder="1" applyAlignment="1">
      <alignment horizontal="center" vertical="center"/>
      <protection/>
    </xf>
    <xf numFmtId="2" fontId="11" fillId="33" borderId="26" xfId="33" applyNumberFormat="1" applyFont="1" applyFill="1" applyBorder="1" applyAlignment="1">
      <alignment horizontal="center" vertical="center"/>
      <protection/>
    </xf>
    <xf numFmtId="2" fontId="10" fillId="34" borderId="23" xfId="33" applyNumberFormat="1" applyFont="1" applyFill="1" applyBorder="1" applyAlignment="1">
      <alignment horizontal="center" vertical="center" wrapText="1"/>
      <protection/>
    </xf>
    <xf numFmtId="2" fontId="10" fillId="34" borderId="20" xfId="33" applyNumberFormat="1" applyFont="1" applyFill="1" applyBorder="1" applyAlignment="1">
      <alignment horizontal="center" vertical="center" wrapText="1"/>
      <protection/>
    </xf>
    <xf numFmtId="2" fontId="11" fillId="33" borderId="27" xfId="33" applyNumberFormat="1" applyFont="1" applyFill="1" applyBorder="1" applyAlignment="1">
      <alignment horizontal="center" vertical="center"/>
      <protection/>
    </xf>
    <xf numFmtId="2" fontId="11" fillId="33" borderId="28" xfId="33" applyNumberFormat="1" applyFont="1" applyFill="1" applyBorder="1" applyAlignment="1">
      <alignment horizontal="center" vertical="center"/>
      <protection/>
    </xf>
    <xf numFmtId="2" fontId="10" fillId="34" borderId="25" xfId="33" applyNumberFormat="1" applyFont="1" applyFill="1" applyBorder="1" applyAlignment="1">
      <alignment horizontal="center" vertical="center" wrapText="1"/>
      <protection/>
    </xf>
    <xf numFmtId="2" fontId="10" fillId="34" borderId="24" xfId="33" applyNumberFormat="1" applyFont="1" applyFill="1" applyBorder="1" applyAlignment="1">
      <alignment horizontal="center" vertical="center" wrapText="1"/>
      <protection/>
    </xf>
    <xf numFmtId="0" fontId="5" fillId="33" borderId="0" xfId="33" applyFont="1" applyFill="1" applyAlignment="1">
      <alignment horizontal="center"/>
      <protection/>
    </xf>
    <xf numFmtId="0" fontId="5" fillId="33" borderId="0" xfId="33" applyFont="1" applyFill="1" applyAlignment="1">
      <alignment horizontal="center"/>
      <protection/>
    </xf>
    <xf numFmtId="2" fontId="10" fillId="34" borderId="26" xfId="33" applyNumberFormat="1" applyFont="1" applyFill="1" applyBorder="1" applyAlignment="1">
      <alignment horizontal="center" vertical="center" wrapText="1"/>
      <protection/>
    </xf>
    <xf numFmtId="0" fontId="5" fillId="33" borderId="0" xfId="33" applyFont="1" applyFill="1" applyAlignment="1">
      <alignment vertical="center" wrapText="1"/>
      <protection/>
    </xf>
    <xf numFmtId="0" fontId="11" fillId="33" borderId="0" xfId="33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5" fillId="33" borderId="0" xfId="33" applyFont="1" applyFill="1" applyAlignment="1">
      <alignment vertical="center"/>
      <protection/>
    </xf>
    <xf numFmtId="0" fontId="5" fillId="33" borderId="0" xfId="33" applyFont="1" applyFill="1" applyAlignment="1">
      <alignment horizontal="center" vertical="center"/>
      <protection/>
    </xf>
    <xf numFmtId="0" fontId="0" fillId="33" borderId="0" xfId="0" applyFill="1" applyAlignment="1">
      <alignment vertical="center" wrapText="1"/>
    </xf>
    <xf numFmtId="0" fontId="9" fillId="33" borderId="29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5" fillId="33" borderId="30" xfId="33" applyFont="1" applyFill="1" applyBorder="1" applyAlignment="1">
      <alignment horizontal="center" vertical="center"/>
      <protection/>
    </xf>
    <xf numFmtId="0" fontId="5" fillId="33" borderId="31" xfId="33" applyFont="1" applyFill="1" applyBorder="1" applyAlignment="1">
      <alignment horizontal="center" vertical="center"/>
      <protection/>
    </xf>
    <xf numFmtId="0" fontId="5" fillId="33" borderId="30" xfId="33" applyFont="1" applyFill="1" applyBorder="1" applyAlignment="1">
      <alignment vertical="center"/>
      <protection/>
    </xf>
    <xf numFmtId="172" fontId="10" fillId="34" borderId="32" xfId="33" applyNumberFormat="1" applyFont="1" applyFill="1" applyBorder="1" applyAlignment="1">
      <alignment horizontal="center" vertical="center" wrapText="1"/>
      <protection/>
    </xf>
    <xf numFmtId="0" fontId="11" fillId="33" borderId="32" xfId="33" applyFont="1" applyFill="1" applyBorder="1" applyAlignment="1">
      <alignment vertical="center"/>
      <protection/>
    </xf>
    <xf numFmtId="0" fontId="11" fillId="33" borderId="33" xfId="33" applyFont="1" applyFill="1" applyBorder="1" applyAlignment="1">
      <alignment vertical="center"/>
      <protection/>
    </xf>
    <xf numFmtId="0" fontId="4" fillId="33" borderId="32" xfId="33" applyFont="1" applyFill="1" applyBorder="1" applyAlignment="1">
      <alignment vertical="center"/>
      <protection/>
    </xf>
    <xf numFmtId="0" fontId="4" fillId="33" borderId="33" xfId="33" applyFont="1" applyFill="1" applyBorder="1" applyAlignment="1">
      <alignment vertical="center"/>
      <protection/>
    </xf>
    <xf numFmtId="0" fontId="4" fillId="33" borderId="0" xfId="33" applyFont="1" applyFill="1" applyAlignment="1">
      <alignment vertical="center"/>
      <protection/>
    </xf>
    <xf numFmtId="181" fontId="4" fillId="33" borderId="0" xfId="33" applyNumberFormat="1" applyFont="1" applyFill="1" applyAlignment="1">
      <alignment vertical="center"/>
      <protection/>
    </xf>
    <xf numFmtId="2" fontId="4" fillId="33" borderId="34" xfId="33" applyNumberFormat="1" applyFont="1" applyFill="1" applyBorder="1" applyAlignment="1">
      <alignment horizontal="center" vertical="center"/>
      <protection/>
    </xf>
    <xf numFmtId="2" fontId="4" fillId="33" borderId="35" xfId="33" applyNumberFormat="1" applyFont="1" applyFill="1" applyBorder="1" applyAlignment="1">
      <alignment horizontal="center" vertical="center"/>
      <protection/>
    </xf>
    <xf numFmtId="2" fontId="4" fillId="33" borderId="0" xfId="33" applyNumberFormat="1" applyFont="1" applyFill="1" applyAlignment="1">
      <alignment horizontal="center" vertical="center"/>
      <protection/>
    </xf>
    <xf numFmtId="182" fontId="4" fillId="33" borderId="0" xfId="33" applyNumberFormat="1" applyFont="1" applyFill="1" applyAlignment="1">
      <alignment vertical="center"/>
      <protection/>
    </xf>
    <xf numFmtId="2" fontId="4" fillId="33" borderId="0" xfId="33" applyNumberFormat="1" applyFont="1" applyFill="1" applyAlignment="1">
      <alignment vertical="center"/>
      <protection/>
    </xf>
    <xf numFmtId="2" fontId="5" fillId="33" borderId="0" xfId="33" applyNumberFormat="1" applyFont="1" applyFill="1" applyAlignment="1">
      <alignment vertical="center"/>
      <protection/>
    </xf>
    <xf numFmtId="2" fontId="62" fillId="33" borderId="21" xfId="33" applyNumberFormat="1" applyFont="1" applyFill="1" applyBorder="1" applyAlignment="1">
      <alignment horizontal="center" vertical="center"/>
      <protection/>
    </xf>
    <xf numFmtId="2" fontId="4" fillId="33" borderId="21" xfId="33" applyNumberFormat="1" applyFont="1" applyFill="1" applyBorder="1" applyAlignment="1">
      <alignment horizontal="center" vertical="center"/>
      <protection/>
    </xf>
    <xf numFmtId="0" fontId="4" fillId="33" borderId="30" xfId="33" applyFont="1" applyFill="1" applyBorder="1" applyAlignment="1">
      <alignment horizontal="center" vertical="center"/>
      <protection/>
    </xf>
    <xf numFmtId="2" fontId="4" fillId="33" borderId="26" xfId="33" applyNumberFormat="1" applyFont="1" applyFill="1" applyBorder="1" applyAlignment="1">
      <alignment horizontal="center" vertical="center"/>
      <protection/>
    </xf>
    <xf numFmtId="172" fontId="11" fillId="33" borderId="36" xfId="33" applyNumberFormat="1" applyFont="1" applyFill="1" applyBorder="1" applyAlignment="1">
      <alignment horizontal="center" vertical="center"/>
      <protection/>
    </xf>
    <xf numFmtId="0" fontId="11" fillId="33" borderId="37" xfId="33" applyFont="1" applyFill="1" applyBorder="1" applyAlignment="1">
      <alignment horizontal="center" vertical="center"/>
      <protection/>
    </xf>
    <xf numFmtId="2" fontId="4" fillId="33" borderId="0" xfId="33" applyNumberFormat="1" applyFont="1" applyFill="1" applyBorder="1" applyAlignment="1">
      <alignment horizontal="center" vertical="center"/>
      <protection/>
    </xf>
    <xf numFmtId="0" fontId="4" fillId="33" borderId="37" xfId="33" applyFont="1" applyFill="1" applyBorder="1" applyAlignment="1">
      <alignment horizontal="center" vertical="center"/>
      <protection/>
    </xf>
    <xf numFmtId="2" fontId="62" fillId="33" borderId="14" xfId="33" applyNumberFormat="1" applyFont="1" applyFill="1" applyBorder="1" applyAlignment="1">
      <alignment horizontal="center" vertical="center"/>
      <protection/>
    </xf>
    <xf numFmtId="0" fontId="11" fillId="33" borderId="14" xfId="33" applyFont="1" applyFill="1" applyBorder="1" applyAlignment="1">
      <alignment horizontal="center" vertical="center"/>
      <protection/>
    </xf>
    <xf numFmtId="2" fontId="4" fillId="33" borderId="14" xfId="33" applyNumberFormat="1" applyFont="1" applyFill="1" applyBorder="1" applyAlignment="1">
      <alignment horizontal="center" vertical="center"/>
      <protection/>
    </xf>
    <xf numFmtId="0" fontId="4" fillId="33" borderId="38" xfId="33" applyFont="1" applyFill="1" applyBorder="1" applyAlignment="1">
      <alignment horizontal="center" vertical="center"/>
      <protection/>
    </xf>
    <xf numFmtId="172" fontId="62" fillId="33" borderId="14" xfId="33" applyNumberFormat="1" applyFont="1" applyFill="1" applyBorder="1" applyAlignment="1">
      <alignment horizontal="center" vertical="center"/>
      <protection/>
    </xf>
    <xf numFmtId="0" fontId="62" fillId="33" borderId="14" xfId="33" applyFont="1" applyFill="1" applyBorder="1" applyAlignment="1">
      <alignment horizontal="center" vertical="center"/>
      <protection/>
    </xf>
    <xf numFmtId="2" fontId="63" fillId="33" borderId="14" xfId="33" applyNumberFormat="1" applyFont="1" applyFill="1" applyBorder="1" applyAlignment="1">
      <alignment horizontal="center" vertical="center"/>
      <protection/>
    </xf>
    <xf numFmtId="0" fontId="63" fillId="33" borderId="38" xfId="33" applyFont="1" applyFill="1" applyBorder="1" applyAlignment="1">
      <alignment horizontal="center" vertical="center"/>
      <protection/>
    </xf>
    <xf numFmtId="172" fontId="62" fillId="33" borderId="0" xfId="33" applyNumberFormat="1" applyFont="1" applyFill="1" applyBorder="1" applyAlignment="1">
      <alignment horizontal="center" vertical="center"/>
      <protection/>
    </xf>
    <xf numFmtId="2" fontId="62" fillId="33" borderId="0" xfId="33" applyNumberFormat="1" applyFont="1" applyFill="1" applyBorder="1" applyAlignment="1">
      <alignment horizontal="center" vertical="center"/>
      <protection/>
    </xf>
    <xf numFmtId="0" fontId="62" fillId="33" borderId="0" xfId="33" applyFont="1" applyFill="1" applyBorder="1" applyAlignment="1">
      <alignment horizontal="center" vertical="center"/>
      <protection/>
    </xf>
    <xf numFmtId="2" fontId="63" fillId="33" borderId="0" xfId="33" applyNumberFormat="1" applyFont="1" applyFill="1" applyBorder="1" applyAlignment="1">
      <alignment horizontal="center" vertical="center"/>
      <protection/>
    </xf>
    <xf numFmtId="0" fontId="63" fillId="33" borderId="37" xfId="33" applyFont="1" applyFill="1" applyBorder="1" applyAlignment="1">
      <alignment horizontal="center" vertical="center"/>
      <protection/>
    </xf>
    <xf numFmtId="2" fontId="4" fillId="33" borderId="37" xfId="33" applyNumberFormat="1" applyFont="1" applyFill="1" applyBorder="1" applyAlignment="1">
      <alignment horizontal="center" vertical="center"/>
      <protection/>
    </xf>
    <xf numFmtId="2" fontId="64" fillId="34" borderId="0" xfId="33" applyNumberFormat="1" applyFont="1" applyFill="1" applyBorder="1" applyAlignment="1">
      <alignment horizontal="center" vertical="center" wrapText="1"/>
      <protection/>
    </xf>
    <xf numFmtId="173" fontId="10" fillId="34" borderId="29" xfId="33" applyNumberFormat="1" applyFont="1" applyFill="1" applyBorder="1" applyAlignment="1">
      <alignment horizontal="center" vertical="center" wrapText="1"/>
      <protection/>
    </xf>
    <xf numFmtId="172" fontId="11" fillId="33" borderId="0" xfId="33" applyNumberFormat="1" applyFont="1" applyFill="1" applyBorder="1" applyAlignment="1">
      <alignment horizontal="center" vertical="center"/>
      <protection/>
    </xf>
    <xf numFmtId="0" fontId="11" fillId="33" borderId="0" xfId="33" applyFont="1" applyFill="1" applyBorder="1" applyAlignment="1">
      <alignment horizontal="center" vertical="center"/>
      <protection/>
    </xf>
    <xf numFmtId="0" fontId="11" fillId="33" borderId="33" xfId="33" applyFont="1" applyFill="1" applyBorder="1" applyAlignment="1">
      <alignment horizontal="center" vertical="center"/>
      <protection/>
    </xf>
    <xf numFmtId="2" fontId="11" fillId="34" borderId="0" xfId="33" applyNumberFormat="1" applyFont="1" applyFill="1" applyBorder="1" applyAlignment="1">
      <alignment horizontal="center" vertical="center" wrapText="1"/>
      <protection/>
    </xf>
    <xf numFmtId="0" fontId="11" fillId="34" borderId="0" xfId="33" applyFont="1" applyFill="1" applyBorder="1" applyAlignment="1">
      <alignment horizontal="center" vertical="center" wrapText="1"/>
      <protection/>
    </xf>
    <xf numFmtId="1" fontId="10" fillId="34" borderId="0" xfId="33" applyNumberFormat="1" applyFont="1" applyFill="1" applyBorder="1" applyAlignment="1">
      <alignment horizontal="center" vertical="center" wrapText="1"/>
      <protection/>
    </xf>
    <xf numFmtId="2" fontId="10" fillId="34" borderId="0" xfId="33" applyNumberFormat="1" applyFont="1" applyFill="1" applyBorder="1" applyAlignment="1">
      <alignment horizontal="center" vertical="center"/>
      <protection/>
    </xf>
    <xf numFmtId="0" fontId="11" fillId="33" borderId="38" xfId="33" applyFont="1" applyFill="1" applyBorder="1" applyAlignment="1">
      <alignment horizontal="center" vertical="center"/>
      <protection/>
    </xf>
    <xf numFmtId="2" fontId="12" fillId="33" borderId="0" xfId="33" applyNumberFormat="1" applyFont="1" applyFill="1" applyBorder="1" applyAlignment="1">
      <alignment horizontal="center" vertical="center"/>
      <protection/>
    </xf>
    <xf numFmtId="0" fontId="11" fillId="33" borderId="32" xfId="33" applyFont="1" applyFill="1" applyBorder="1" applyAlignment="1">
      <alignment horizontal="center" vertical="center"/>
      <protection/>
    </xf>
    <xf numFmtId="0" fontId="11" fillId="34" borderId="0" xfId="33" applyFont="1" applyFill="1" applyBorder="1" applyAlignment="1">
      <alignment horizontal="center" vertical="center"/>
      <protection/>
    </xf>
    <xf numFmtId="2" fontId="3" fillId="34" borderId="37" xfId="33" applyNumberFormat="1" applyFont="1" applyFill="1" applyBorder="1" applyAlignment="1">
      <alignment horizontal="center" vertical="center" wrapText="1"/>
      <protection/>
    </xf>
    <xf numFmtId="2" fontId="11" fillId="33" borderId="39" xfId="33" applyNumberFormat="1" applyFont="1" applyFill="1" applyBorder="1" applyAlignment="1">
      <alignment horizontal="center" vertical="center"/>
      <protection/>
    </xf>
    <xf numFmtId="2" fontId="12" fillId="33" borderId="40" xfId="33" applyNumberFormat="1" applyFont="1" applyFill="1" applyBorder="1" applyAlignment="1">
      <alignment horizontal="center" vertical="center"/>
      <protection/>
    </xf>
    <xf numFmtId="172" fontId="11" fillId="33" borderId="41" xfId="33" applyNumberFormat="1" applyFont="1" applyFill="1" applyBorder="1" applyAlignment="1">
      <alignment horizontal="center" vertical="center"/>
      <protection/>
    </xf>
    <xf numFmtId="0" fontId="4" fillId="33" borderId="0" xfId="33" applyFont="1" applyFill="1" applyBorder="1" applyAlignment="1">
      <alignment horizontal="center" vertical="center"/>
      <protection/>
    </xf>
    <xf numFmtId="172" fontId="62" fillId="33" borderId="18" xfId="33" applyNumberFormat="1" applyFont="1" applyFill="1" applyBorder="1" applyAlignment="1">
      <alignment horizontal="center" vertical="center"/>
      <protection/>
    </xf>
    <xf numFmtId="172" fontId="4" fillId="33" borderId="0" xfId="33" applyNumberFormat="1" applyFont="1" applyFill="1" applyBorder="1" applyAlignment="1">
      <alignment horizontal="center" vertical="center"/>
      <protection/>
    </xf>
    <xf numFmtId="0" fontId="4" fillId="33" borderId="14" xfId="33" applyFont="1" applyFill="1" applyBorder="1" applyAlignment="1">
      <alignment horizontal="center" vertical="center"/>
      <protection/>
    </xf>
    <xf numFmtId="172" fontId="4" fillId="33" borderId="32" xfId="33" applyNumberFormat="1" applyFont="1" applyFill="1" applyBorder="1" applyAlignment="1">
      <alignment horizontal="center" vertical="center"/>
      <protection/>
    </xf>
    <xf numFmtId="2" fontId="3" fillId="34" borderId="33" xfId="33" applyNumberFormat="1" applyFont="1" applyFill="1" applyBorder="1" applyAlignment="1">
      <alignment horizontal="center" vertical="center" wrapText="1"/>
      <protection/>
    </xf>
    <xf numFmtId="0" fontId="9" fillId="33" borderId="42" xfId="0" applyFont="1" applyFill="1" applyBorder="1" applyAlignment="1">
      <alignment horizontal="left" vertical="center" wrapText="1"/>
    </xf>
    <xf numFmtId="0" fontId="9" fillId="33" borderId="43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vertical="center" wrapText="1"/>
    </xf>
    <xf numFmtId="0" fontId="0" fillId="33" borderId="44" xfId="0" applyFont="1" applyFill="1" applyBorder="1" applyAlignment="1">
      <alignment vertical="center" wrapText="1"/>
    </xf>
    <xf numFmtId="0" fontId="16" fillId="34" borderId="26" xfId="33" applyFont="1" applyFill="1" applyBorder="1" applyAlignment="1">
      <alignment vertical="center" wrapText="1"/>
      <protection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1" fillId="33" borderId="0" xfId="33" applyFont="1" applyFill="1" applyBorder="1" applyAlignment="1">
      <alignment vertical="center"/>
      <protection/>
    </xf>
    <xf numFmtId="0" fontId="8" fillId="34" borderId="11" xfId="33" applyFont="1" applyFill="1" applyBorder="1" applyAlignment="1">
      <alignment horizontal="center" vertical="center" wrapText="1"/>
      <protection/>
    </xf>
    <xf numFmtId="0" fontId="62" fillId="34" borderId="11" xfId="33" applyFont="1" applyFill="1" applyBorder="1" applyAlignment="1">
      <alignment horizontal="center" vertical="center" wrapText="1"/>
      <protection/>
    </xf>
    <xf numFmtId="0" fontId="65" fillId="34" borderId="11" xfId="33" applyFont="1" applyFill="1" applyBorder="1" applyAlignment="1">
      <alignment horizontal="center" vertical="center" wrapText="1"/>
      <protection/>
    </xf>
    <xf numFmtId="0" fontId="10" fillId="34" borderId="46" xfId="33" applyFont="1" applyFill="1" applyBorder="1" applyAlignment="1">
      <alignment horizontal="center" vertical="center"/>
      <protection/>
    </xf>
    <xf numFmtId="0" fontId="10" fillId="34" borderId="47" xfId="33" applyFont="1" applyFill="1" applyBorder="1" applyAlignment="1">
      <alignment horizontal="center" vertical="center"/>
      <protection/>
    </xf>
    <xf numFmtId="16" fontId="10" fillId="34" borderId="47" xfId="33" applyNumberFormat="1" applyFont="1" applyFill="1" applyBorder="1" applyAlignment="1">
      <alignment horizontal="center" vertical="center"/>
      <protection/>
    </xf>
    <xf numFmtId="0" fontId="10" fillId="34" borderId="48" xfId="33" applyFont="1" applyFill="1" applyBorder="1" applyAlignment="1">
      <alignment horizontal="center" vertical="center"/>
      <protection/>
    </xf>
    <xf numFmtId="0" fontId="10" fillId="34" borderId="49" xfId="33" applyFont="1" applyFill="1" applyBorder="1" applyAlignment="1">
      <alignment horizontal="center" vertical="center"/>
      <protection/>
    </xf>
    <xf numFmtId="0" fontId="10" fillId="34" borderId="32" xfId="33" applyFont="1" applyFill="1" applyBorder="1" applyAlignment="1">
      <alignment horizontal="center" vertical="center"/>
      <protection/>
    </xf>
    <xf numFmtId="0" fontId="11" fillId="33" borderId="50" xfId="33" applyFont="1" applyFill="1" applyBorder="1" applyAlignment="1">
      <alignment horizontal="center" vertical="center"/>
      <protection/>
    </xf>
    <xf numFmtId="0" fontId="11" fillId="33" borderId="51" xfId="33" applyFont="1" applyFill="1" applyBorder="1" applyAlignment="1">
      <alignment horizontal="center" vertical="center"/>
      <protection/>
    </xf>
    <xf numFmtId="49" fontId="10" fillId="34" borderId="52" xfId="33" applyNumberFormat="1" applyFont="1" applyFill="1" applyBorder="1" applyAlignment="1">
      <alignment horizontal="center" vertical="center"/>
      <protection/>
    </xf>
    <xf numFmtId="49" fontId="10" fillId="34" borderId="53" xfId="33" applyNumberFormat="1" applyFont="1" applyFill="1" applyBorder="1" applyAlignment="1">
      <alignment horizontal="center" vertical="center"/>
      <protection/>
    </xf>
    <xf numFmtId="2" fontId="10" fillId="34" borderId="15" xfId="33" applyNumberFormat="1" applyFont="1" applyFill="1" applyBorder="1" applyAlignment="1">
      <alignment horizontal="center" vertical="center" wrapText="1"/>
      <protection/>
    </xf>
    <xf numFmtId="2" fontId="4" fillId="33" borderId="15" xfId="33" applyNumberFormat="1" applyFont="1" applyFill="1" applyBorder="1" applyAlignment="1">
      <alignment horizontal="center" vertical="center"/>
      <protection/>
    </xf>
    <xf numFmtId="2" fontId="4" fillId="33" borderId="54" xfId="33" applyNumberFormat="1" applyFont="1" applyFill="1" applyBorder="1" applyAlignment="1">
      <alignment horizontal="center" vertical="center"/>
      <protection/>
    </xf>
    <xf numFmtId="49" fontId="10" fillId="34" borderId="55" xfId="33" applyNumberFormat="1" applyFont="1" applyFill="1" applyBorder="1" applyAlignment="1">
      <alignment horizontal="center" vertical="center"/>
      <protection/>
    </xf>
    <xf numFmtId="0" fontId="11" fillId="33" borderId="45" xfId="33" applyFont="1" applyFill="1" applyBorder="1" applyAlignment="1">
      <alignment vertical="center"/>
      <protection/>
    </xf>
    <xf numFmtId="0" fontId="10" fillId="34" borderId="16" xfId="33" applyFont="1" applyFill="1" applyBorder="1" applyAlignment="1">
      <alignment horizontal="center" vertical="center"/>
      <protection/>
    </xf>
    <xf numFmtId="1" fontId="10" fillId="34" borderId="52" xfId="33" applyNumberFormat="1" applyFont="1" applyFill="1" applyBorder="1" applyAlignment="1">
      <alignment horizontal="center" vertical="center"/>
      <protection/>
    </xf>
    <xf numFmtId="172" fontId="10" fillId="34" borderId="54" xfId="33" applyNumberFormat="1" applyFont="1" applyFill="1" applyBorder="1" applyAlignment="1">
      <alignment horizontal="center" vertical="center" wrapText="1"/>
      <protection/>
    </xf>
    <xf numFmtId="2" fontId="10" fillId="34" borderId="54" xfId="33" applyNumberFormat="1" applyFont="1" applyFill="1" applyBorder="1" applyAlignment="1">
      <alignment horizontal="center" vertical="center" wrapText="1"/>
      <protection/>
    </xf>
    <xf numFmtId="2" fontId="10" fillId="34" borderId="54" xfId="33" applyNumberFormat="1" applyFont="1" applyFill="1" applyBorder="1" applyAlignment="1">
      <alignment horizontal="left" vertical="center" wrapText="1"/>
      <protection/>
    </xf>
    <xf numFmtId="0" fontId="10" fillId="34" borderId="26" xfId="33" applyFont="1" applyFill="1" applyBorder="1" applyAlignment="1">
      <alignment horizontal="center" vertical="center" wrapText="1"/>
      <protection/>
    </xf>
    <xf numFmtId="0" fontId="8" fillId="34" borderId="45" xfId="33" applyFont="1" applyFill="1" applyBorder="1" applyAlignment="1">
      <alignment horizontal="center" vertical="center" wrapText="1"/>
      <protection/>
    </xf>
    <xf numFmtId="2" fontId="10" fillId="34" borderId="16" xfId="33" applyNumberFormat="1" applyFont="1" applyFill="1" applyBorder="1" applyAlignment="1">
      <alignment horizontal="center" vertical="center" wrapText="1"/>
      <protection/>
    </xf>
    <xf numFmtId="173" fontId="10" fillId="34" borderId="54" xfId="33" applyNumberFormat="1" applyFont="1" applyFill="1" applyBorder="1" applyAlignment="1">
      <alignment horizontal="center" vertical="center" wrapText="1"/>
      <protection/>
    </xf>
    <xf numFmtId="173" fontId="10" fillId="34" borderId="26" xfId="33" applyNumberFormat="1" applyFont="1" applyFill="1" applyBorder="1" applyAlignment="1">
      <alignment horizontal="center" vertical="center" wrapText="1"/>
      <protection/>
    </xf>
    <xf numFmtId="2" fontId="10" fillId="34" borderId="56" xfId="33" applyNumberFormat="1" applyFont="1" applyFill="1" applyBorder="1" applyAlignment="1">
      <alignment horizontal="center" vertical="center" wrapText="1"/>
      <protection/>
    </xf>
    <xf numFmtId="2" fontId="10" fillId="34" borderId="29" xfId="33" applyNumberFormat="1" applyFont="1" applyFill="1" applyBorder="1" applyAlignment="1">
      <alignment horizontal="center" vertical="center" wrapText="1"/>
      <protection/>
    </xf>
    <xf numFmtId="173" fontId="10" fillId="34" borderId="27" xfId="33" applyNumberFormat="1" applyFont="1" applyFill="1" applyBorder="1" applyAlignment="1">
      <alignment horizontal="center" vertical="center" wrapText="1"/>
      <protection/>
    </xf>
    <xf numFmtId="172" fontId="11" fillId="33" borderId="14" xfId="33" applyNumberFormat="1" applyFont="1" applyFill="1" applyBorder="1" applyAlignment="1">
      <alignment horizontal="center" vertical="center"/>
      <protection/>
    </xf>
    <xf numFmtId="2" fontId="11" fillId="33" borderId="54" xfId="33" applyNumberFormat="1" applyFont="1" applyFill="1" applyBorder="1" applyAlignment="1">
      <alignment horizontal="center" vertical="center"/>
      <protection/>
    </xf>
    <xf numFmtId="2" fontId="62" fillId="34" borderId="54" xfId="33" applyNumberFormat="1" applyFont="1" applyFill="1" applyBorder="1" applyAlignment="1">
      <alignment horizontal="center" vertical="center" wrapText="1"/>
      <protection/>
    </xf>
    <xf numFmtId="182" fontId="4" fillId="33" borderId="26" xfId="33" applyNumberFormat="1" applyFont="1" applyFill="1" applyBorder="1" applyAlignment="1">
      <alignment vertical="center"/>
      <protection/>
    </xf>
    <xf numFmtId="2" fontId="62" fillId="34" borderId="29" xfId="33" applyNumberFormat="1" applyFont="1" applyFill="1" applyBorder="1" applyAlignment="1">
      <alignment horizontal="center" vertical="center" wrapText="1"/>
      <protection/>
    </xf>
    <xf numFmtId="2" fontId="62" fillId="34" borderId="27" xfId="33" applyNumberFormat="1" applyFont="1" applyFill="1" applyBorder="1" applyAlignment="1">
      <alignment horizontal="center" vertical="center" wrapText="1"/>
      <protection/>
    </xf>
    <xf numFmtId="2" fontId="62" fillId="34" borderId="45" xfId="33" applyNumberFormat="1" applyFont="1" applyFill="1" applyBorder="1" applyAlignment="1">
      <alignment horizontal="center" vertical="center" wrapText="1"/>
      <protection/>
    </xf>
    <xf numFmtId="2" fontId="10" fillId="34" borderId="45" xfId="33" applyNumberFormat="1" applyFont="1" applyFill="1" applyBorder="1" applyAlignment="1">
      <alignment horizontal="center" vertical="center" wrapText="1"/>
      <protection/>
    </xf>
    <xf numFmtId="2" fontId="62" fillId="34" borderId="34" xfId="33" applyNumberFormat="1" applyFont="1" applyFill="1" applyBorder="1" applyAlignment="1">
      <alignment horizontal="center" vertical="center" wrapText="1"/>
      <protection/>
    </xf>
    <xf numFmtId="2" fontId="64" fillId="34" borderId="29" xfId="33" applyNumberFormat="1" applyFont="1" applyFill="1" applyBorder="1" applyAlignment="1">
      <alignment horizontal="center" vertical="center" wrapText="1"/>
      <protection/>
    </xf>
    <xf numFmtId="2" fontId="64" fillId="34" borderId="27" xfId="33" applyNumberFormat="1" applyFont="1" applyFill="1" applyBorder="1" applyAlignment="1">
      <alignment horizontal="center" vertical="center" wrapText="1"/>
      <protection/>
    </xf>
    <xf numFmtId="2" fontId="10" fillId="34" borderId="57" xfId="33" applyNumberFormat="1" applyFont="1" applyFill="1" applyBorder="1" applyAlignment="1">
      <alignment horizontal="center" vertical="center" wrapText="1"/>
      <protection/>
    </xf>
    <xf numFmtId="2" fontId="64" fillId="34" borderId="28" xfId="33" applyNumberFormat="1" applyFont="1" applyFill="1" applyBorder="1" applyAlignment="1">
      <alignment horizontal="center" vertical="center" wrapText="1"/>
      <protection/>
    </xf>
    <xf numFmtId="2" fontId="10" fillId="34" borderId="58" xfId="33" applyNumberFormat="1" applyFont="1" applyFill="1" applyBorder="1" applyAlignment="1">
      <alignment horizontal="center" vertical="center" wrapText="1"/>
      <protection/>
    </xf>
    <xf numFmtId="0" fontId="62" fillId="33" borderId="56" xfId="33" applyFont="1" applyFill="1" applyBorder="1" applyAlignment="1">
      <alignment horizontal="center" vertical="center"/>
      <protection/>
    </xf>
    <xf numFmtId="0" fontId="16" fillId="34" borderId="59" xfId="33" applyFont="1" applyFill="1" applyBorder="1" applyAlignment="1">
      <alignment horizontal="center" vertical="center" textRotation="90" wrapText="1"/>
      <protection/>
    </xf>
    <xf numFmtId="0" fontId="16" fillId="34" borderId="60" xfId="33" applyFont="1" applyFill="1" applyBorder="1" applyAlignment="1">
      <alignment horizontal="center" vertical="center" textRotation="90" wrapText="1"/>
      <protection/>
    </xf>
    <xf numFmtId="0" fontId="10" fillId="34" borderId="12" xfId="33" applyFont="1" applyFill="1" applyBorder="1" applyAlignment="1">
      <alignment horizontal="center" vertical="center"/>
      <protection/>
    </xf>
    <xf numFmtId="2" fontId="10" fillId="34" borderId="21" xfId="33" applyNumberFormat="1" applyFont="1" applyFill="1" applyBorder="1" applyAlignment="1">
      <alignment horizontal="center" vertical="center" wrapText="1"/>
      <protection/>
    </xf>
    <xf numFmtId="173" fontId="10" fillId="34" borderId="32" xfId="33" applyNumberFormat="1" applyFont="1" applyFill="1" applyBorder="1" applyAlignment="1">
      <alignment horizontal="center" vertical="center" wrapText="1"/>
      <protection/>
    </xf>
    <xf numFmtId="2" fontId="62" fillId="34" borderId="14" xfId="33" applyNumberFormat="1" applyFont="1" applyFill="1" applyBorder="1" applyAlignment="1">
      <alignment horizontal="center" vertical="center"/>
      <protection/>
    </xf>
    <xf numFmtId="2" fontId="62" fillId="34" borderId="0" xfId="33" applyNumberFormat="1" applyFont="1" applyFill="1" applyBorder="1" applyAlignment="1">
      <alignment horizontal="center" vertical="center"/>
      <protection/>
    </xf>
    <xf numFmtId="173" fontId="10" fillId="34" borderId="14" xfId="33" applyNumberFormat="1" applyFont="1" applyFill="1" applyBorder="1" applyAlignment="1">
      <alignment horizontal="center" vertical="center" wrapText="1"/>
      <protection/>
    </xf>
    <xf numFmtId="0" fontId="10" fillId="34" borderId="57" xfId="33" applyFont="1" applyFill="1" applyBorder="1" applyAlignment="1">
      <alignment horizontal="center" vertical="center"/>
      <protection/>
    </xf>
    <xf numFmtId="173" fontId="10" fillId="34" borderId="21" xfId="33" applyNumberFormat="1" applyFont="1" applyFill="1" applyBorder="1" applyAlignment="1">
      <alignment horizontal="center" vertical="center" wrapText="1"/>
      <protection/>
    </xf>
    <xf numFmtId="2" fontId="62" fillId="34" borderId="56" xfId="33" applyNumberFormat="1" applyFont="1" applyFill="1" applyBorder="1" applyAlignment="1">
      <alignment horizontal="center" vertical="center" wrapText="1"/>
      <protection/>
    </xf>
    <xf numFmtId="2" fontId="62" fillId="34" borderId="58" xfId="33" applyNumberFormat="1" applyFont="1" applyFill="1" applyBorder="1" applyAlignment="1">
      <alignment horizontal="center" vertical="center" wrapText="1"/>
      <protection/>
    </xf>
    <xf numFmtId="0" fontId="62" fillId="34" borderId="14" xfId="33" applyFont="1" applyFill="1" applyBorder="1" applyAlignment="1">
      <alignment horizontal="center" vertical="center" wrapText="1"/>
      <protection/>
    </xf>
    <xf numFmtId="0" fontId="62" fillId="34" borderId="0" xfId="33" applyFont="1" applyFill="1" applyBorder="1" applyAlignment="1">
      <alignment horizontal="center" vertical="center" wrapText="1"/>
      <protection/>
    </xf>
    <xf numFmtId="2" fontId="62" fillId="34" borderId="14" xfId="33" applyNumberFormat="1" applyFont="1" applyFill="1" applyBorder="1" applyAlignment="1">
      <alignment horizontal="center" vertical="center" wrapText="1"/>
      <protection/>
    </xf>
    <xf numFmtId="2" fontId="62" fillId="34" borderId="0" xfId="33" applyNumberFormat="1" applyFont="1" applyFill="1" applyBorder="1" applyAlignment="1">
      <alignment horizontal="center" vertical="center" wrapText="1"/>
      <protection/>
    </xf>
    <xf numFmtId="0" fontId="62" fillId="34" borderId="0" xfId="33" applyFont="1" applyFill="1" applyBorder="1" applyAlignment="1">
      <alignment horizontal="center" vertical="center"/>
      <protection/>
    </xf>
    <xf numFmtId="0" fontId="10" fillId="34" borderId="50" xfId="33" applyFont="1" applyFill="1" applyBorder="1" applyAlignment="1">
      <alignment horizontal="center" vertical="center"/>
      <protection/>
    </xf>
    <xf numFmtId="0" fontId="10" fillId="34" borderId="0" xfId="33" applyFont="1" applyFill="1" applyBorder="1" applyAlignment="1">
      <alignment horizontal="center" vertical="center" wrapText="1"/>
      <protection/>
    </xf>
    <xf numFmtId="0" fontId="9" fillId="33" borderId="45" xfId="0" applyFont="1" applyFill="1" applyBorder="1" applyAlignment="1">
      <alignment vertical="center" textRotation="90" wrapText="1"/>
    </xf>
    <xf numFmtId="0" fontId="7" fillId="33" borderId="61" xfId="0" applyFont="1" applyFill="1" applyBorder="1" applyAlignment="1">
      <alignment horizontal="center" vertical="center" textRotation="90" wrapText="1"/>
    </xf>
    <xf numFmtId="0" fontId="7" fillId="33" borderId="62" xfId="0" applyFont="1" applyFill="1" applyBorder="1" applyAlignment="1">
      <alignment horizontal="center" vertical="center" textRotation="90" wrapText="1"/>
    </xf>
    <xf numFmtId="0" fontId="10" fillId="34" borderId="0" xfId="33" applyFont="1" applyFill="1" applyBorder="1" applyAlignment="1">
      <alignment horizontal="center" vertical="center"/>
      <protection/>
    </xf>
    <xf numFmtId="0" fontId="66" fillId="34" borderId="0" xfId="33" applyFont="1" applyFill="1" applyBorder="1" applyAlignment="1">
      <alignment horizontal="center" vertical="center" wrapText="1"/>
      <protection/>
    </xf>
    <xf numFmtId="0" fontId="67" fillId="33" borderId="0" xfId="33" applyFont="1" applyFill="1" applyAlignment="1">
      <alignment vertical="center"/>
      <protection/>
    </xf>
    <xf numFmtId="0" fontId="66" fillId="34" borderId="0" xfId="33" applyFont="1" applyFill="1" applyBorder="1" applyAlignment="1">
      <alignment horizontal="center" vertical="center"/>
      <protection/>
    </xf>
    <xf numFmtId="2" fontId="66" fillId="34" borderId="0" xfId="33" applyNumberFormat="1" applyFont="1" applyFill="1" applyBorder="1" applyAlignment="1">
      <alignment horizontal="center" vertical="center" wrapText="1"/>
      <protection/>
    </xf>
    <xf numFmtId="2" fontId="66" fillId="33" borderId="0" xfId="33" applyNumberFormat="1" applyFont="1" applyFill="1" applyBorder="1" applyAlignment="1">
      <alignment horizontal="center" vertical="center"/>
      <protection/>
    </xf>
    <xf numFmtId="172" fontId="66" fillId="33" borderId="0" xfId="33" applyNumberFormat="1" applyFont="1" applyFill="1" applyBorder="1" applyAlignment="1">
      <alignment horizontal="center" vertical="center"/>
      <protection/>
    </xf>
    <xf numFmtId="0" fontId="66" fillId="33" borderId="0" xfId="33" applyFont="1" applyFill="1" applyBorder="1" applyAlignment="1">
      <alignment horizontal="center" vertical="center"/>
      <protection/>
    </xf>
    <xf numFmtId="172" fontId="67" fillId="33" borderId="0" xfId="33" applyNumberFormat="1" applyFont="1" applyFill="1" applyBorder="1" applyAlignment="1">
      <alignment horizontal="center" vertical="center"/>
      <protection/>
    </xf>
    <xf numFmtId="2" fontId="67" fillId="34" borderId="0" xfId="33" applyNumberFormat="1" applyFont="1" applyFill="1" applyBorder="1" applyAlignment="1">
      <alignment horizontal="center" vertical="center" wrapText="1"/>
      <protection/>
    </xf>
    <xf numFmtId="2" fontId="67" fillId="33" borderId="0" xfId="33" applyNumberFormat="1" applyFont="1" applyFill="1" applyAlignment="1">
      <alignment horizontal="center" vertical="center"/>
      <protection/>
    </xf>
    <xf numFmtId="182" fontId="67" fillId="33" borderId="0" xfId="33" applyNumberFormat="1" applyFont="1" applyFill="1" applyAlignment="1">
      <alignment vertical="center"/>
      <protection/>
    </xf>
    <xf numFmtId="2" fontId="67" fillId="33" borderId="0" xfId="33" applyNumberFormat="1" applyFont="1" applyFill="1" applyAlignment="1">
      <alignment vertical="center"/>
      <protection/>
    </xf>
    <xf numFmtId="2" fontId="68" fillId="33" borderId="0" xfId="33" applyNumberFormat="1" applyFont="1" applyFill="1" applyAlignment="1">
      <alignment vertical="center"/>
      <protection/>
    </xf>
    <xf numFmtId="0" fontId="68" fillId="33" borderId="0" xfId="33" applyFont="1" applyFill="1" applyAlignment="1">
      <alignment vertical="top"/>
      <protection/>
    </xf>
    <xf numFmtId="0" fontId="66" fillId="33" borderId="0" xfId="33" applyFont="1" applyFill="1" applyAlignment="1">
      <alignment horizontal="center" vertical="top"/>
      <protection/>
    </xf>
    <xf numFmtId="2" fontId="66" fillId="34" borderId="0" xfId="33" applyNumberFormat="1" applyFont="1" applyFill="1" applyBorder="1" applyAlignment="1">
      <alignment horizontal="center" vertical="top" wrapText="1"/>
      <protection/>
    </xf>
    <xf numFmtId="0" fontId="66" fillId="33" borderId="0" xfId="33" applyFont="1" applyFill="1" applyAlignment="1">
      <alignment vertical="top"/>
      <protection/>
    </xf>
    <xf numFmtId="0" fontId="8" fillId="34" borderId="12" xfId="33" applyFont="1" applyFill="1" applyBorder="1" applyAlignment="1">
      <alignment horizontal="center" vertical="center" wrapText="1"/>
      <protection/>
    </xf>
    <xf numFmtId="2" fontId="10" fillId="34" borderId="34" xfId="33" applyNumberFormat="1" applyFont="1" applyFill="1" applyBorder="1" applyAlignment="1">
      <alignment horizontal="center" vertical="center" wrapText="1"/>
      <protection/>
    </xf>
    <xf numFmtId="0" fontId="11" fillId="33" borderId="63" xfId="33" applyFont="1" applyFill="1" applyBorder="1" applyAlignment="1">
      <alignment vertical="center"/>
      <protection/>
    </xf>
    <xf numFmtId="0" fontId="11" fillId="33" borderId="24" xfId="33" applyFont="1" applyFill="1" applyBorder="1" applyAlignment="1">
      <alignment horizontal="center" vertical="center"/>
      <protection/>
    </xf>
    <xf numFmtId="0" fontId="11" fillId="33" borderId="39" xfId="33" applyFont="1" applyFill="1" applyBorder="1" applyAlignment="1">
      <alignment horizontal="center" vertical="center"/>
      <protection/>
    </xf>
    <xf numFmtId="0" fontId="62" fillId="33" borderId="39" xfId="33" applyFont="1" applyFill="1" applyBorder="1" applyAlignment="1">
      <alignment horizontal="center" vertical="center"/>
      <protection/>
    </xf>
    <xf numFmtId="0" fontId="62" fillId="33" borderId="28" xfId="33" applyFont="1" applyFill="1" applyBorder="1" applyAlignment="1">
      <alignment horizontal="center" vertical="center"/>
      <protection/>
    </xf>
    <xf numFmtId="0" fontId="11" fillId="33" borderId="28" xfId="33" applyFont="1" applyFill="1" applyBorder="1" applyAlignment="1">
      <alignment horizontal="center" vertical="center"/>
      <protection/>
    </xf>
    <xf numFmtId="2" fontId="11" fillId="33" borderId="42" xfId="33" applyNumberFormat="1" applyFont="1" applyFill="1" applyBorder="1" applyAlignment="1">
      <alignment horizontal="center" vertical="center"/>
      <protection/>
    </xf>
    <xf numFmtId="2" fontId="12" fillId="33" borderId="42" xfId="33" applyNumberFormat="1" applyFont="1" applyFill="1" applyBorder="1" applyAlignment="1">
      <alignment horizontal="center" vertical="center"/>
      <protection/>
    </xf>
    <xf numFmtId="172" fontId="11" fillId="33" borderId="42" xfId="33" applyNumberFormat="1" applyFont="1" applyFill="1" applyBorder="1" applyAlignment="1">
      <alignment horizontal="center" vertical="center"/>
      <protection/>
    </xf>
    <xf numFmtId="2" fontId="10" fillId="34" borderId="42" xfId="33" applyNumberFormat="1" applyFont="1" applyFill="1" applyBorder="1" applyAlignment="1">
      <alignment horizontal="center" vertical="center" wrapText="1"/>
      <protection/>
    </xf>
    <xf numFmtId="0" fontId="11" fillId="33" borderId="42" xfId="33" applyFont="1" applyFill="1" applyBorder="1" applyAlignment="1">
      <alignment horizontal="center" vertical="center"/>
      <protection/>
    </xf>
    <xf numFmtId="0" fontId="16" fillId="34" borderId="59" xfId="33" applyFont="1" applyFill="1" applyBorder="1" applyAlignment="1">
      <alignment horizontal="center" vertical="center" textRotation="90" wrapText="1"/>
      <protection/>
    </xf>
    <xf numFmtId="0" fontId="16" fillId="34" borderId="60" xfId="33" applyFont="1" applyFill="1" applyBorder="1" applyAlignment="1">
      <alignment horizontal="center" vertical="center" textRotation="90" wrapText="1"/>
      <protection/>
    </xf>
    <xf numFmtId="0" fontId="5" fillId="33" borderId="0" xfId="33" applyFont="1" applyFill="1" applyAlignment="1">
      <alignment vertical="center" wrapText="1"/>
      <protection/>
    </xf>
    <xf numFmtId="2" fontId="10" fillId="34" borderId="21" xfId="33" applyNumberFormat="1" applyFont="1" applyFill="1" applyBorder="1" applyAlignment="1">
      <alignment horizontal="center" vertical="center" wrapText="1"/>
      <protection/>
    </xf>
    <xf numFmtId="173" fontId="10" fillId="34" borderId="32" xfId="33" applyNumberFormat="1" applyFont="1" applyFill="1" applyBorder="1" applyAlignment="1">
      <alignment horizontal="center" vertical="center" wrapText="1"/>
      <protection/>
    </xf>
    <xf numFmtId="2" fontId="62" fillId="34" borderId="14" xfId="33" applyNumberFormat="1" applyFont="1" applyFill="1" applyBorder="1" applyAlignment="1">
      <alignment horizontal="center" vertical="center"/>
      <protection/>
    </xf>
    <xf numFmtId="2" fontId="62" fillId="34" borderId="0" xfId="33" applyNumberFormat="1" applyFont="1" applyFill="1" applyBorder="1" applyAlignment="1">
      <alignment horizontal="center" vertical="center"/>
      <protection/>
    </xf>
    <xf numFmtId="173" fontId="10" fillId="34" borderId="14" xfId="33" applyNumberFormat="1" applyFont="1" applyFill="1" applyBorder="1" applyAlignment="1">
      <alignment horizontal="center" vertical="center" wrapText="1"/>
      <protection/>
    </xf>
    <xf numFmtId="0" fontId="10" fillId="34" borderId="57" xfId="33" applyFont="1" applyFill="1" applyBorder="1" applyAlignment="1">
      <alignment horizontal="center" vertical="center"/>
      <protection/>
    </xf>
    <xf numFmtId="173" fontId="10" fillId="34" borderId="21" xfId="33" applyNumberFormat="1" applyFont="1" applyFill="1" applyBorder="1" applyAlignment="1">
      <alignment horizontal="center" vertical="center" wrapText="1"/>
      <protection/>
    </xf>
    <xf numFmtId="2" fontId="62" fillId="34" borderId="56" xfId="33" applyNumberFormat="1" applyFont="1" applyFill="1" applyBorder="1" applyAlignment="1">
      <alignment horizontal="center" vertical="center" wrapText="1"/>
      <protection/>
    </xf>
    <xf numFmtId="2" fontId="62" fillId="34" borderId="58" xfId="33" applyNumberFormat="1" applyFont="1" applyFill="1" applyBorder="1" applyAlignment="1">
      <alignment horizontal="center" vertical="center" wrapText="1"/>
      <protection/>
    </xf>
    <xf numFmtId="0" fontId="62" fillId="34" borderId="14" xfId="33" applyFont="1" applyFill="1" applyBorder="1" applyAlignment="1">
      <alignment horizontal="center" vertical="center" wrapText="1"/>
      <protection/>
    </xf>
    <xf numFmtId="0" fontId="62" fillId="34" borderId="0" xfId="33" applyFont="1" applyFill="1" applyBorder="1" applyAlignment="1">
      <alignment horizontal="center" vertical="center" wrapText="1"/>
      <protection/>
    </xf>
    <xf numFmtId="2" fontId="62" fillId="34" borderId="14" xfId="33" applyNumberFormat="1" applyFont="1" applyFill="1" applyBorder="1" applyAlignment="1">
      <alignment horizontal="center" vertical="center" wrapText="1"/>
      <protection/>
    </xf>
    <xf numFmtId="2" fontId="62" fillId="34" borderId="0" xfId="33" applyNumberFormat="1" applyFont="1" applyFill="1" applyBorder="1" applyAlignment="1">
      <alignment horizontal="center" vertical="center" wrapText="1"/>
      <protection/>
    </xf>
    <xf numFmtId="0" fontId="62" fillId="34" borderId="0" xfId="33" applyFont="1" applyFill="1" applyBorder="1" applyAlignment="1">
      <alignment horizontal="center" vertical="center"/>
      <protection/>
    </xf>
    <xf numFmtId="0" fontId="10" fillId="34" borderId="0" xfId="33" applyFont="1" applyFill="1" applyBorder="1" applyAlignment="1">
      <alignment horizontal="center" vertical="center" wrapText="1"/>
      <protection/>
    </xf>
    <xf numFmtId="0" fontId="9" fillId="33" borderId="45" xfId="0" applyFont="1" applyFill="1" applyBorder="1" applyAlignment="1">
      <alignment vertical="center" textRotation="90" wrapText="1"/>
    </xf>
    <xf numFmtId="0" fontId="7" fillId="33" borderId="61" xfId="0" applyFont="1" applyFill="1" applyBorder="1" applyAlignment="1">
      <alignment horizontal="center" vertical="center" textRotation="90" wrapText="1"/>
    </xf>
    <xf numFmtId="0" fontId="7" fillId="33" borderId="62" xfId="0" applyFont="1" applyFill="1" applyBorder="1" applyAlignment="1">
      <alignment horizontal="center" vertical="center" textRotation="90" wrapText="1"/>
    </xf>
    <xf numFmtId="0" fontId="10" fillId="34" borderId="12" xfId="33" applyFont="1" applyFill="1" applyBorder="1" applyAlignment="1">
      <alignment horizontal="center" vertical="center"/>
      <protection/>
    </xf>
    <xf numFmtId="2" fontId="66" fillId="34" borderId="0" xfId="33" applyNumberFormat="1" applyFont="1" applyFill="1" applyBorder="1" applyAlignment="1">
      <alignment vertical="top" wrapText="1"/>
      <protection/>
    </xf>
    <xf numFmtId="2" fontId="66" fillId="33" borderId="0" xfId="33" applyNumberFormat="1" applyFont="1" applyFill="1" applyBorder="1" applyAlignment="1">
      <alignment vertical="top" wrapText="1"/>
      <protection/>
    </xf>
    <xf numFmtId="172" fontId="66" fillId="33" borderId="0" xfId="33" applyNumberFormat="1" applyFont="1" applyFill="1" applyBorder="1" applyAlignment="1">
      <alignment vertical="top" wrapText="1"/>
      <protection/>
    </xf>
    <xf numFmtId="0" fontId="66" fillId="33" borderId="0" xfId="33" applyFont="1" applyFill="1" applyBorder="1" applyAlignment="1">
      <alignment vertical="top" wrapText="1"/>
      <protection/>
    </xf>
    <xf numFmtId="172" fontId="67" fillId="33" borderId="0" xfId="33" applyNumberFormat="1" applyFont="1" applyFill="1" applyBorder="1" applyAlignment="1">
      <alignment vertical="top" wrapText="1"/>
      <protection/>
    </xf>
    <xf numFmtId="2" fontId="67" fillId="34" borderId="0" xfId="33" applyNumberFormat="1" applyFont="1" applyFill="1" applyBorder="1" applyAlignment="1">
      <alignment vertical="top" wrapText="1"/>
      <protection/>
    </xf>
    <xf numFmtId="2" fontId="67" fillId="33" borderId="0" xfId="33" applyNumberFormat="1" applyFont="1" applyFill="1" applyAlignment="1">
      <alignment vertical="top" wrapText="1"/>
      <protection/>
    </xf>
    <xf numFmtId="182" fontId="67" fillId="33" borderId="0" xfId="33" applyNumberFormat="1" applyFont="1" applyFill="1" applyAlignment="1">
      <alignment vertical="top" wrapText="1"/>
      <protection/>
    </xf>
    <xf numFmtId="0" fontId="67" fillId="33" borderId="0" xfId="33" applyFont="1" applyFill="1" applyAlignment="1">
      <alignment vertical="top" wrapText="1"/>
      <protection/>
    </xf>
    <xf numFmtId="2" fontId="68" fillId="33" borderId="0" xfId="33" applyNumberFormat="1" applyFont="1" applyFill="1" applyAlignment="1">
      <alignment vertical="top" wrapText="1"/>
      <protection/>
    </xf>
    <xf numFmtId="0" fontId="68" fillId="33" borderId="0" xfId="33" applyFont="1" applyFill="1" applyAlignment="1">
      <alignment vertical="top" wrapText="1"/>
      <protection/>
    </xf>
    <xf numFmtId="0" fontId="66" fillId="33" borderId="0" xfId="33" applyFont="1" applyFill="1" applyAlignment="1">
      <alignment vertical="top" wrapText="1"/>
      <protection/>
    </xf>
    <xf numFmtId="0" fontId="10" fillId="34" borderId="17" xfId="33" applyFont="1" applyFill="1" applyBorder="1" applyAlignment="1">
      <alignment horizontal="center" vertical="center" wrapText="1"/>
      <protection/>
    </xf>
    <xf numFmtId="0" fontId="5" fillId="33" borderId="0" xfId="33" applyFont="1" applyFill="1" applyAlignment="1">
      <alignment vertical="center" wrapText="1"/>
      <protection/>
    </xf>
    <xf numFmtId="2" fontId="62" fillId="34" borderId="56" xfId="33" applyNumberFormat="1" applyFont="1" applyFill="1" applyBorder="1" applyAlignment="1">
      <alignment horizontal="center" vertical="center" wrapText="1"/>
      <protection/>
    </xf>
    <xf numFmtId="2" fontId="62" fillId="34" borderId="58" xfId="33" applyNumberFormat="1" applyFont="1" applyFill="1" applyBorder="1" applyAlignment="1">
      <alignment horizontal="center" vertical="center" wrapText="1"/>
      <protection/>
    </xf>
    <xf numFmtId="49" fontId="10" fillId="34" borderId="54" xfId="33" applyNumberFormat="1" applyFont="1" applyFill="1" applyBorder="1" applyAlignment="1">
      <alignment horizontal="center" vertical="center"/>
      <protection/>
    </xf>
    <xf numFmtId="0" fontId="5" fillId="33" borderId="57" xfId="33" applyFont="1" applyFill="1" applyBorder="1" applyAlignment="1">
      <alignment horizontal="center"/>
      <protection/>
    </xf>
    <xf numFmtId="173" fontId="10" fillId="34" borderId="56" xfId="33" applyNumberFormat="1" applyFont="1" applyFill="1" applyBorder="1" applyAlignment="1">
      <alignment horizontal="center" vertical="center" wrapText="1"/>
      <protection/>
    </xf>
    <xf numFmtId="173" fontId="10" fillId="34" borderId="16" xfId="33" applyNumberFormat="1" applyFont="1" applyFill="1" applyBorder="1" applyAlignment="1">
      <alignment horizontal="center" vertical="center" wrapText="1"/>
      <protection/>
    </xf>
    <xf numFmtId="2" fontId="64" fillId="34" borderId="56" xfId="33" applyNumberFormat="1" applyFont="1" applyFill="1" applyBorder="1" applyAlignment="1">
      <alignment horizontal="center" vertical="center" wrapText="1"/>
      <protection/>
    </xf>
    <xf numFmtId="2" fontId="64" fillId="34" borderId="57" xfId="33" applyNumberFormat="1" applyFont="1" applyFill="1" applyBorder="1" applyAlignment="1">
      <alignment horizontal="center" vertical="center" wrapText="1"/>
      <protection/>
    </xf>
    <xf numFmtId="0" fontId="5" fillId="33" borderId="28" xfId="33" applyFont="1" applyFill="1" applyBorder="1" applyAlignment="1">
      <alignment horizontal="center"/>
      <protection/>
    </xf>
    <xf numFmtId="0" fontId="5" fillId="33" borderId="0" xfId="33" applyFont="1" applyFill="1" applyBorder="1" applyAlignment="1">
      <alignment horizontal="center"/>
      <protection/>
    </xf>
    <xf numFmtId="0" fontId="5" fillId="33" borderId="0" xfId="33" applyFont="1" applyFill="1" applyBorder="1" applyAlignment="1">
      <alignment horizontal="center" vertical="center"/>
      <protection/>
    </xf>
    <xf numFmtId="180" fontId="6" fillId="33" borderId="0" xfId="33" applyNumberFormat="1" applyFont="1" applyFill="1" applyBorder="1">
      <alignment/>
      <protection/>
    </xf>
    <xf numFmtId="0" fontId="4" fillId="33" borderId="0" xfId="33" applyFont="1" applyFill="1" applyBorder="1" applyAlignment="1">
      <alignment horizontal="center"/>
      <protection/>
    </xf>
    <xf numFmtId="0" fontId="4" fillId="33" borderId="0" xfId="33" applyFont="1" applyFill="1" applyBorder="1">
      <alignment/>
      <protection/>
    </xf>
    <xf numFmtId="0" fontId="5" fillId="33" borderId="19" xfId="33" applyFont="1" applyFill="1" applyBorder="1" applyAlignment="1">
      <alignment horizontal="center"/>
      <protection/>
    </xf>
    <xf numFmtId="49" fontId="10" fillId="34" borderId="11" xfId="33" applyNumberFormat="1" applyFont="1" applyFill="1" applyBorder="1" applyAlignment="1">
      <alignment horizontal="center" vertical="center"/>
      <protection/>
    </xf>
    <xf numFmtId="173" fontId="10" fillId="34" borderId="17" xfId="33" applyNumberFormat="1" applyFont="1" applyFill="1" applyBorder="1" applyAlignment="1">
      <alignment horizontal="center" vertical="center" wrapText="1"/>
      <protection/>
    </xf>
    <xf numFmtId="173" fontId="10" fillId="34" borderId="11" xfId="33" applyNumberFormat="1" applyFont="1" applyFill="1" applyBorder="1" applyAlignment="1">
      <alignment horizontal="center" vertical="center" wrapText="1"/>
      <protection/>
    </xf>
    <xf numFmtId="2" fontId="62" fillId="34" borderId="17" xfId="33" applyNumberFormat="1" applyFont="1" applyFill="1" applyBorder="1" applyAlignment="1">
      <alignment horizontal="center" vertical="center" wrapText="1"/>
      <protection/>
    </xf>
    <xf numFmtId="2" fontId="62" fillId="34" borderId="12" xfId="33" applyNumberFormat="1" applyFont="1" applyFill="1" applyBorder="1" applyAlignment="1">
      <alignment horizontal="center" vertical="center" wrapText="1"/>
      <protection/>
    </xf>
    <xf numFmtId="2" fontId="64" fillId="34" borderId="17" xfId="33" applyNumberFormat="1" applyFont="1" applyFill="1" applyBorder="1" applyAlignment="1">
      <alignment horizontal="center" vertical="center" wrapText="1"/>
      <protection/>
    </xf>
    <xf numFmtId="2" fontId="64" fillId="34" borderId="19" xfId="33" applyNumberFormat="1" applyFont="1" applyFill="1" applyBorder="1" applyAlignment="1">
      <alignment horizontal="center" vertical="center" wrapText="1"/>
      <protection/>
    </xf>
    <xf numFmtId="49" fontId="10" fillId="34" borderId="54" xfId="33" applyNumberFormat="1" applyFont="1" applyFill="1" applyBorder="1" applyAlignment="1">
      <alignment vertical="center"/>
      <protection/>
    </xf>
    <xf numFmtId="49" fontId="10" fillId="34" borderId="26" xfId="33" applyNumberFormat="1" applyFont="1" applyFill="1" applyBorder="1" applyAlignment="1">
      <alignment vertical="center"/>
      <protection/>
    </xf>
    <xf numFmtId="2" fontId="66" fillId="34" borderId="29" xfId="33" applyNumberFormat="1" applyFont="1" applyFill="1" applyBorder="1" applyAlignment="1">
      <alignment horizontal="center" vertical="center" wrapText="1"/>
      <protection/>
    </xf>
    <xf numFmtId="0" fontId="4" fillId="33" borderId="57" xfId="33" applyFont="1" applyFill="1" applyBorder="1" applyAlignment="1">
      <alignment vertical="center"/>
      <protection/>
    </xf>
    <xf numFmtId="0" fontId="4" fillId="33" borderId="58" xfId="33" applyFont="1" applyFill="1" applyBorder="1" applyAlignment="1">
      <alignment vertical="center"/>
      <protection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5" fillId="33" borderId="0" xfId="33" applyFont="1" applyFill="1" applyAlignment="1">
      <alignment horizontal="left" vertical="center" wrapText="1"/>
      <protection/>
    </xf>
    <xf numFmtId="0" fontId="69" fillId="34" borderId="0" xfId="33" applyFont="1" applyFill="1" applyBorder="1" applyAlignment="1">
      <alignment horizontal="left" vertical="center" wrapText="1"/>
      <protection/>
    </xf>
    <xf numFmtId="2" fontId="69" fillId="34" borderId="0" xfId="33" applyNumberFormat="1" applyFont="1" applyFill="1" applyBorder="1" applyAlignment="1">
      <alignment horizontal="center" vertical="center" wrapText="1"/>
      <protection/>
    </xf>
    <xf numFmtId="0" fontId="10" fillId="34" borderId="56" xfId="33" applyFont="1" applyFill="1" applyBorder="1" applyAlignment="1">
      <alignment horizontal="center" vertical="center" wrapText="1"/>
      <protection/>
    </xf>
    <xf numFmtId="0" fontId="10" fillId="34" borderId="57" xfId="33" applyFont="1" applyFill="1" applyBorder="1" applyAlignment="1">
      <alignment horizontal="center" vertical="center" wrapText="1"/>
      <protection/>
    </xf>
    <xf numFmtId="0" fontId="10" fillId="34" borderId="17" xfId="33" applyFont="1" applyFill="1" applyBorder="1" applyAlignment="1">
      <alignment horizontal="center" vertical="center"/>
      <protection/>
    </xf>
    <xf numFmtId="0" fontId="10" fillId="34" borderId="19" xfId="33" applyFont="1" applyFill="1" applyBorder="1" applyAlignment="1">
      <alignment horizontal="center" vertical="center"/>
      <protection/>
    </xf>
    <xf numFmtId="0" fontId="10" fillId="34" borderId="12" xfId="33" applyFont="1" applyFill="1" applyBorder="1" applyAlignment="1">
      <alignment horizontal="center" vertical="center"/>
      <protection/>
    </xf>
    <xf numFmtId="0" fontId="10" fillId="34" borderId="56" xfId="33" applyFont="1" applyFill="1" applyBorder="1" applyAlignment="1">
      <alignment horizontal="center" vertical="center"/>
      <protection/>
    </xf>
    <xf numFmtId="0" fontId="10" fillId="34" borderId="57" xfId="33" applyFont="1" applyFill="1" applyBorder="1" applyAlignment="1">
      <alignment horizontal="center" vertical="center"/>
      <protection/>
    </xf>
    <xf numFmtId="0" fontId="10" fillId="34" borderId="58" xfId="33" applyFont="1" applyFill="1" applyBorder="1" applyAlignment="1">
      <alignment horizontal="center" vertical="center"/>
      <protection/>
    </xf>
    <xf numFmtId="0" fontId="5" fillId="33" borderId="17" xfId="33" applyFont="1" applyFill="1" applyBorder="1" applyAlignment="1">
      <alignment horizontal="center" vertical="center" textRotation="90" wrapText="1"/>
      <protection/>
    </xf>
    <xf numFmtId="0" fontId="5" fillId="33" borderId="19" xfId="33" applyFont="1" applyFill="1" applyBorder="1" applyAlignment="1">
      <alignment horizontal="center" vertical="center" textRotation="90" wrapText="1"/>
      <protection/>
    </xf>
    <xf numFmtId="0" fontId="5" fillId="33" borderId="12" xfId="33" applyFont="1" applyFill="1" applyBorder="1" applyAlignment="1">
      <alignment horizontal="center" vertical="center" textRotation="90" wrapText="1"/>
      <protection/>
    </xf>
    <xf numFmtId="2" fontId="16" fillId="34" borderId="17" xfId="33" applyNumberFormat="1" applyFont="1" applyFill="1" applyBorder="1" applyAlignment="1">
      <alignment horizontal="center" vertical="center" textRotation="90" wrapText="1"/>
      <protection/>
    </xf>
    <xf numFmtId="2" fontId="16" fillId="34" borderId="19" xfId="33" applyNumberFormat="1" applyFont="1" applyFill="1" applyBorder="1" applyAlignment="1">
      <alignment horizontal="center" vertical="center" textRotation="90" wrapText="1"/>
      <protection/>
    </xf>
    <xf numFmtId="2" fontId="16" fillId="34" borderId="12" xfId="33" applyNumberFormat="1" applyFont="1" applyFill="1" applyBorder="1" applyAlignment="1">
      <alignment horizontal="center" vertical="center" textRotation="90" wrapText="1"/>
      <protection/>
    </xf>
    <xf numFmtId="0" fontId="10" fillId="34" borderId="17" xfId="33" applyFont="1" applyFill="1" applyBorder="1" applyAlignment="1">
      <alignment horizontal="center" vertical="center" wrapText="1"/>
      <protection/>
    </xf>
    <xf numFmtId="0" fontId="10" fillId="34" borderId="12" xfId="33" applyFont="1" applyFill="1" applyBorder="1" applyAlignment="1">
      <alignment horizontal="center" vertical="center" wrapText="1"/>
      <protection/>
    </xf>
    <xf numFmtId="0" fontId="10" fillId="33" borderId="27" xfId="0" applyFont="1" applyFill="1" applyBorder="1" applyAlignment="1">
      <alignment horizontal="center" vertical="center" textRotation="90" wrapText="1"/>
    </xf>
    <xf numFmtId="0" fontId="10" fillId="33" borderId="28" xfId="0" applyFont="1" applyFill="1" applyBorder="1" applyAlignment="1">
      <alignment horizontal="center" vertical="center" textRotation="90" wrapText="1"/>
    </xf>
    <xf numFmtId="0" fontId="10" fillId="33" borderId="34" xfId="0" applyFont="1" applyFill="1" applyBorder="1" applyAlignment="1">
      <alignment horizontal="center" vertical="center" textRotation="90" wrapText="1"/>
    </xf>
    <xf numFmtId="0" fontId="16" fillId="34" borderId="16" xfId="33" applyFont="1" applyFill="1" applyBorder="1" applyAlignment="1">
      <alignment horizontal="center" vertical="center" wrapText="1"/>
      <protection/>
    </xf>
    <xf numFmtId="0" fontId="16" fillId="34" borderId="54" xfId="33" applyFont="1" applyFill="1" applyBorder="1" applyAlignment="1">
      <alignment horizontal="center" vertical="center" wrapText="1"/>
      <protection/>
    </xf>
    <xf numFmtId="0" fontId="16" fillId="34" borderId="26" xfId="33" applyFont="1" applyFill="1" applyBorder="1" applyAlignment="1">
      <alignment horizontal="center" vertical="center" wrapText="1"/>
      <protection/>
    </xf>
    <xf numFmtId="0" fontId="16" fillId="34" borderId="17" xfId="33" applyFont="1" applyFill="1" applyBorder="1" applyAlignment="1">
      <alignment horizontal="center" vertical="center" textRotation="90" wrapText="1"/>
      <protection/>
    </xf>
    <xf numFmtId="0" fontId="16" fillId="34" borderId="19" xfId="33" applyFont="1" applyFill="1" applyBorder="1" applyAlignment="1">
      <alignment horizontal="center" vertical="center" textRotation="90" wrapText="1"/>
      <protection/>
    </xf>
    <xf numFmtId="0" fontId="16" fillId="34" borderId="12" xfId="33" applyFont="1" applyFill="1" applyBorder="1" applyAlignment="1">
      <alignment horizontal="center" vertical="center" textRotation="90" wrapText="1"/>
      <protection/>
    </xf>
    <xf numFmtId="0" fontId="16" fillId="34" borderId="17" xfId="33" applyFont="1" applyFill="1" applyBorder="1" applyAlignment="1">
      <alignment vertical="center" textRotation="90" wrapText="1"/>
      <protection/>
    </xf>
    <xf numFmtId="0" fontId="16" fillId="34" borderId="19" xfId="33" applyFont="1" applyFill="1" applyBorder="1" applyAlignment="1">
      <alignment vertical="center" textRotation="90" wrapText="1"/>
      <protection/>
    </xf>
    <xf numFmtId="0" fontId="16" fillId="34" borderId="12" xfId="33" applyFont="1" applyFill="1" applyBorder="1" applyAlignment="1">
      <alignment vertical="center" textRotation="90" wrapText="1"/>
      <protection/>
    </xf>
    <xf numFmtId="0" fontId="5" fillId="33" borderId="38" xfId="33" applyFont="1" applyFill="1" applyBorder="1" applyAlignment="1">
      <alignment vertical="center" textRotation="90" wrapText="1"/>
      <protection/>
    </xf>
    <xf numFmtId="0" fontId="0" fillId="33" borderId="37" xfId="0" applyFill="1" applyBorder="1" applyAlignment="1">
      <alignment vertical="center" textRotation="90" wrapText="1"/>
    </xf>
    <xf numFmtId="0" fontId="0" fillId="33" borderId="33" xfId="0" applyFill="1" applyBorder="1" applyAlignment="1">
      <alignment vertical="center" textRotation="90" wrapText="1"/>
    </xf>
    <xf numFmtId="0" fontId="16" fillId="34" borderId="64" xfId="33" applyFont="1" applyFill="1" applyBorder="1" applyAlignment="1">
      <alignment horizontal="center" vertical="center" textRotation="90" wrapText="1"/>
      <protection/>
    </xf>
    <xf numFmtId="0" fontId="7" fillId="33" borderId="64" xfId="0" applyFont="1" applyFill="1" applyBorder="1" applyAlignment="1">
      <alignment horizontal="center" vertical="center" textRotation="90" wrapText="1"/>
    </xf>
    <xf numFmtId="0" fontId="7" fillId="33" borderId="6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16" fillId="34" borderId="65" xfId="33" applyFont="1" applyFill="1" applyBorder="1" applyAlignment="1">
      <alignment horizontal="center" vertical="center" textRotation="90" wrapText="1"/>
      <protection/>
    </xf>
    <xf numFmtId="0" fontId="7" fillId="33" borderId="65" xfId="0" applyFont="1" applyFill="1" applyBorder="1" applyAlignment="1">
      <alignment horizontal="center" vertical="center" textRotation="90" wrapText="1"/>
    </xf>
    <xf numFmtId="0" fontId="7" fillId="33" borderId="62" xfId="0" applyFont="1" applyFill="1" applyBorder="1" applyAlignment="1">
      <alignment horizontal="center" vertical="center" textRotation="90" wrapText="1"/>
    </xf>
    <xf numFmtId="0" fontId="11" fillId="33" borderId="0" xfId="33" applyFont="1" applyFill="1" applyBorder="1" applyAlignment="1">
      <alignment vertical="center" textRotation="90" wrapText="1"/>
      <protection/>
    </xf>
    <xf numFmtId="0" fontId="9" fillId="33" borderId="0" xfId="0" applyFont="1" applyFill="1" applyBorder="1" applyAlignment="1">
      <alignment vertical="center" textRotation="90" wrapText="1"/>
    </xf>
    <xf numFmtId="0" fontId="16" fillId="34" borderId="59" xfId="33" applyFont="1" applyFill="1" applyBorder="1" applyAlignment="1">
      <alignment horizontal="center" vertical="center" textRotation="90" wrapText="1"/>
      <protection/>
    </xf>
    <xf numFmtId="0" fontId="7" fillId="33" borderId="59" xfId="0" applyFont="1" applyFill="1" applyBorder="1" applyAlignment="1">
      <alignment horizontal="center" vertical="center" textRotation="90" wrapText="1"/>
    </xf>
    <xf numFmtId="0" fontId="7" fillId="33" borderId="60" xfId="0" applyFont="1" applyFill="1" applyBorder="1" applyAlignment="1">
      <alignment horizontal="center" vertical="center" textRotation="90" wrapText="1"/>
    </xf>
    <xf numFmtId="0" fontId="11" fillId="33" borderId="19" xfId="33" applyFont="1" applyFill="1" applyBorder="1" applyAlignment="1">
      <alignment vertical="center" textRotation="90" wrapText="1"/>
      <protection/>
    </xf>
    <xf numFmtId="0" fontId="9" fillId="33" borderId="19" xfId="0" applyFont="1" applyFill="1" applyBorder="1" applyAlignment="1">
      <alignment vertical="center" textRotation="90" wrapText="1"/>
    </xf>
    <xf numFmtId="0" fontId="9" fillId="33" borderId="12" xfId="0" applyFont="1" applyFill="1" applyBorder="1" applyAlignment="1">
      <alignment vertical="center" textRotation="90" wrapText="1"/>
    </xf>
    <xf numFmtId="0" fontId="10" fillId="34" borderId="0" xfId="33" applyFont="1" applyFill="1" applyBorder="1" applyAlignment="1">
      <alignment horizontal="center" vertical="center" textRotation="90" wrapText="1"/>
      <protection/>
    </xf>
    <xf numFmtId="0" fontId="9" fillId="33" borderId="0" xfId="0" applyFont="1" applyFill="1" applyBorder="1" applyAlignment="1">
      <alignment horizontal="center" vertical="center" textRotation="90" wrapText="1"/>
    </xf>
    <xf numFmtId="0" fontId="9" fillId="33" borderId="45" xfId="0" applyFont="1" applyFill="1" applyBorder="1" applyAlignment="1">
      <alignment horizontal="center" vertical="center" textRotation="90" wrapText="1"/>
    </xf>
    <xf numFmtId="0" fontId="14" fillId="34" borderId="0" xfId="33" applyFont="1" applyFill="1" applyBorder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1" fillId="33" borderId="17" xfId="33" applyFont="1" applyFill="1" applyBorder="1" applyAlignment="1">
      <alignment vertical="center" textRotation="90" wrapText="1"/>
      <protection/>
    </xf>
    <xf numFmtId="0" fontId="9" fillId="33" borderId="19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45" xfId="0" applyFont="1" applyFill="1" applyBorder="1" applyAlignment="1">
      <alignment vertical="center" textRotation="90" wrapText="1"/>
    </xf>
    <xf numFmtId="0" fontId="10" fillId="34" borderId="27" xfId="33" applyFont="1" applyFill="1" applyBorder="1" applyAlignment="1">
      <alignment horizontal="center" vertical="center" wrapText="1"/>
      <protection/>
    </xf>
    <xf numFmtId="0" fontId="10" fillId="34" borderId="34" xfId="33" applyFont="1" applyFill="1" applyBorder="1" applyAlignment="1">
      <alignment horizontal="center" vertical="center" wrapText="1"/>
      <protection/>
    </xf>
    <xf numFmtId="0" fontId="10" fillId="34" borderId="0" xfId="33" applyFont="1" applyFill="1" applyBorder="1" applyAlignment="1">
      <alignment horizontal="center" vertical="center" wrapText="1"/>
      <protection/>
    </xf>
    <xf numFmtId="0" fontId="62" fillId="34" borderId="0" xfId="33" applyFont="1" applyFill="1" applyBorder="1" applyAlignment="1">
      <alignment horizontal="center" vertical="center" wrapText="1"/>
      <protection/>
    </xf>
    <xf numFmtId="2" fontId="62" fillId="34" borderId="0" xfId="33" applyNumberFormat="1" applyFont="1" applyFill="1" applyBorder="1" applyAlignment="1">
      <alignment horizontal="center" vertical="center"/>
      <protection/>
    </xf>
    <xf numFmtId="0" fontId="10" fillId="34" borderId="19" xfId="33" applyFont="1" applyFill="1" applyBorder="1" applyAlignment="1">
      <alignment horizontal="center" vertical="center" wrapText="1"/>
      <protection/>
    </xf>
    <xf numFmtId="1" fontId="62" fillId="34" borderId="0" xfId="33" applyNumberFormat="1" applyFont="1" applyFill="1" applyBorder="1" applyAlignment="1">
      <alignment horizontal="center" vertical="center" wrapText="1"/>
      <protection/>
    </xf>
    <xf numFmtId="2" fontId="62" fillId="34" borderId="0" xfId="33" applyNumberFormat="1" applyFont="1" applyFill="1" applyBorder="1" applyAlignment="1">
      <alignment horizontal="center" vertical="center" wrapText="1"/>
      <protection/>
    </xf>
    <xf numFmtId="0" fontId="62" fillId="34" borderId="0" xfId="33" applyFont="1" applyFill="1" applyBorder="1" applyAlignment="1">
      <alignment horizontal="center" vertical="center"/>
      <protection/>
    </xf>
    <xf numFmtId="2" fontId="62" fillId="34" borderId="14" xfId="33" applyNumberFormat="1" applyFont="1" applyFill="1" applyBorder="1" applyAlignment="1">
      <alignment horizontal="center" vertical="center"/>
      <protection/>
    </xf>
    <xf numFmtId="2" fontId="62" fillId="34" borderId="56" xfId="33" applyNumberFormat="1" applyFont="1" applyFill="1" applyBorder="1" applyAlignment="1">
      <alignment horizontal="center" vertical="center" wrapText="1"/>
      <protection/>
    </xf>
    <xf numFmtId="2" fontId="62" fillId="34" borderId="58" xfId="33" applyNumberFormat="1" applyFont="1" applyFill="1" applyBorder="1" applyAlignment="1">
      <alignment horizontal="center" vertical="center" wrapText="1"/>
      <protection/>
    </xf>
    <xf numFmtId="0" fontId="62" fillId="34" borderId="14" xfId="33" applyFont="1" applyFill="1" applyBorder="1" applyAlignment="1">
      <alignment horizontal="center" vertical="center"/>
      <protection/>
    </xf>
    <xf numFmtId="0" fontId="62" fillId="34" borderId="14" xfId="33" applyFont="1" applyFill="1" applyBorder="1" applyAlignment="1">
      <alignment horizontal="center" vertical="center" wrapText="1"/>
      <protection/>
    </xf>
    <xf numFmtId="2" fontId="62" fillId="34" borderId="14" xfId="33" applyNumberFormat="1" applyFont="1" applyFill="1" applyBorder="1" applyAlignment="1">
      <alignment horizontal="center" vertical="center" wrapText="1"/>
      <protection/>
    </xf>
    <xf numFmtId="173" fontId="10" fillId="34" borderId="32" xfId="33" applyNumberFormat="1" applyFont="1" applyFill="1" applyBorder="1" applyAlignment="1">
      <alignment horizontal="center" vertical="center" wrapText="1"/>
      <protection/>
    </xf>
    <xf numFmtId="0" fontId="10" fillId="34" borderId="66" xfId="33" applyFont="1" applyFill="1" applyBorder="1" applyAlignment="1">
      <alignment horizontal="center" vertical="center"/>
      <protection/>
    </xf>
    <xf numFmtId="173" fontId="10" fillId="34" borderId="14" xfId="33" applyNumberFormat="1" applyFont="1" applyFill="1" applyBorder="1" applyAlignment="1">
      <alignment horizontal="center" vertical="center" wrapText="1"/>
      <protection/>
    </xf>
    <xf numFmtId="173" fontId="10" fillId="34" borderId="21" xfId="33" applyNumberFormat="1" applyFont="1" applyFill="1" applyBorder="1" applyAlignment="1">
      <alignment horizontal="center" vertical="center" wrapText="1"/>
      <protection/>
    </xf>
    <xf numFmtId="0" fontId="16" fillId="34" borderId="57" xfId="33" applyFont="1" applyFill="1" applyBorder="1" applyAlignment="1">
      <alignment horizontal="center" vertical="center" textRotation="90" wrapText="1"/>
      <protection/>
    </xf>
    <xf numFmtId="0" fontId="16" fillId="34" borderId="58" xfId="33" applyFont="1" applyFill="1" applyBorder="1" applyAlignment="1">
      <alignment horizontal="center" vertical="center" textRotation="90" wrapText="1"/>
      <protection/>
    </xf>
    <xf numFmtId="2" fontId="10" fillId="34" borderId="21" xfId="33" applyNumberFormat="1" applyFont="1" applyFill="1" applyBorder="1" applyAlignment="1">
      <alignment horizontal="center" vertical="center" wrapText="1"/>
      <protection/>
    </xf>
    <xf numFmtId="0" fontId="15" fillId="34" borderId="17" xfId="33" applyFont="1" applyFill="1" applyBorder="1" applyAlignment="1">
      <alignment horizontal="center" vertical="center" wrapText="1"/>
      <protection/>
    </xf>
    <xf numFmtId="0" fontId="15" fillId="34" borderId="19" xfId="33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3" borderId="54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16" fillId="34" borderId="60" xfId="33" applyFont="1" applyFill="1" applyBorder="1" applyAlignment="1">
      <alignment horizontal="center" vertical="center" textRotation="90" wrapText="1"/>
      <protection/>
    </xf>
    <xf numFmtId="0" fontId="16" fillId="34" borderId="67" xfId="33" applyFont="1" applyFill="1" applyBorder="1" applyAlignment="1">
      <alignment horizontal="center" vertical="center" textRotation="90" wrapText="1"/>
      <protection/>
    </xf>
    <xf numFmtId="0" fontId="16" fillId="34" borderId="67" xfId="33" applyFont="1" applyFill="1" applyBorder="1" applyAlignment="1">
      <alignment vertical="center" textRotation="90" wrapText="1"/>
      <protection/>
    </xf>
    <xf numFmtId="0" fontId="16" fillId="34" borderId="59" xfId="33" applyFont="1" applyFill="1" applyBorder="1" applyAlignment="1">
      <alignment vertical="center" textRotation="90" wrapText="1"/>
      <protection/>
    </xf>
    <xf numFmtId="0" fontId="16" fillId="34" borderId="60" xfId="33" applyFont="1" applyFill="1" applyBorder="1" applyAlignment="1">
      <alignment vertical="center" textRotation="90" wrapText="1"/>
      <protection/>
    </xf>
    <xf numFmtId="0" fontId="16" fillId="34" borderId="68" xfId="33" applyFont="1" applyFill="1" applyBorder="1" applyAlignment="1">
      <alignment horizontal="center" vertical="center" textRotation="90" wrapText="1"/>
      <protection/>
    </xf>
    <xf numFmtId="0" fontId="16" fillId="34" borderId="69" xfId="33" applyFont="1" applyFill="1" applyBorder="1" applyAlignment="1">
      <alignment horizontal="center" vertical="center" textRotation="90" wrapText="1"/>
      <protection/>
    </xf>
    <xf numFmtId="0" fontId="16" fillId="34" borderId="70" xfId="33" applyFont="1" applyFill="1" applyBorder="1" applyAlignment="1">
      <alignment horizontal="center" vertical="center" textRotation="90" wrapText="1"/>
      <protection/>
    </xf>
    <xf numFmtId="0" fontId="16" fillId="34" borderId="71" xfId="33" applyFont="1" applyFill="1" applyBorder="1" applyAlignment="1">
      <alignment horizontal="center" vertical="center" textRotation="90" wrapText="1"/>
      <protection/>
    </xf>
    <xf numFmtId="0" fontId="16" fillId="34" borderId="72" xfId="33" applyFont="1" applyFill="1" applyBorder="1" applyAlignment="1">
      <alignment horizontal="center" vertical="center" textRotation="90" wrapText="1"/>
      <protection/>
    </xf>
    <xf numFmtId="0" fontId="5" fillId="33" borderId="0" xfId="33" applyFont="1" applyFill="1" applyBorder="1" applyAlignment="1">
      <alignment vertical="center" textRotation="90" wrapText="1"/>
      <protection/>
    </xf>
    <xf numFmtId="0" fontId="0" fillId="0" borderId="3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7" fillId="33" borderId="28" xfId="0" applyFont="1" applyFill="1" applyBorder="1" applyAlignment="1">
      <alignment horizontal="center" vertical="center" textRotation="90" wrapText="1"/>
    </xf>
    <xf numFmtId="0" fontId="7" fillId="33" borderId="57" xfId="0" applyFont="1" applyFill="1" applyBorder="1" applyAlignment="1">
      <alignment horizontal="center" vertical="center" textRotation="90" wrapText="1"/>
    </xf>
    <xf numFmtId="0" fontId="7" fillId="33" borderId="58" xfId="0" applyFont="1" applyFill="1" applyBorder="1" applyAlignment="1">
      <alignment horizontal="center" vertical="center" textRotation="90" wrapText="1"/>
    </xf>
    <xf numFmtId="0" fontId="7" fillId="33" borderId="34" xfId="0" applyFont="1" applyFill="1" applyBorder="1" applyAlignment="1">
      <alignment horizontal="center" vertical="center" textRotation="90" wrapText="1"/>
    </xf>
    <xf numFmtId="0" fontId="16" fillId="34" borderId="61" xfId="33" applyFont="1" applyFill="1" applyBorder="1" applyAlignment="1">
      <alignment horizontal="center" vertical="center" wrapText="1"/>
      <protection/>
    </xf>
    <xf numFmtId="0" fontId="7" fillId="33" borderId="45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10" fillId="34" borderId="67" xfId="33" applyFont="1" applyFill="1" applyBorder="1" applyAlignment="1">
      <alignment horizontal="center" vertical="center" textRotation="90" wrapText="1"/>
      <protection/>
    </xf>
    <xf numFmtId="0" fontId="10" fillId="34" borderId="59" xfId="33" applyFont="1" applyFill="1" applyBorder="1" applyAlignment="1">
      <alignment horizontal="center" vertical="center" textRotation="90" wrapText="1"/>
      <protection/>
    </xf>
    <xf numFmtId="0" fontId="10" fillId="34" borderId="60" xfId="33" applyFont="1" applyFill="1" applyBorder="1" applyAlignment="1">
      <alignment horizontal="center" vertical="center" textRotation="90" wrapText="1"/>
      <protection/>
    </xf>
    <xf numFmtId="0" fontId="16" fillId="33" borderId="29" xfId="0" applyFont="1" applyFill="1" applyBorder="1" applyAlignment="1">
      <alignment horizontal="center" vertical="center" wrapText="1"/>
    </xf>
    <xf numFmtId="0" fontId="11" fillId="33" borderId="0" xfId="33" applyFont="1" applyFill="1" applyAlignment="1">
      <alignment horizontal="center" vertical="center" wrapText="1"/>
      <protection/>
    </xf>
    <xf numFmtId="0" fontId="5" fillId="33" borderId="0" xfId="33" applyFont="1" applyFill="1" applyAlignment="1">
      <alignment vertical="center" wrapText="1"/>
      <protection/>
    </xf>
    <xf numFmtId="0" fontId="15" fillId="34" borderId="67" xfId="33" applyFont="1" applyFill="1" applyBorder="1" applyAlignment="1">
      <alignment horizontal="center" vertical="center" textRotation="90" wrapText="1"/>
      <protection/>
    </xf>
    <xf numFmtId="0" fontId="15" fillId="34" borderId="59" xfId="33" applyFont="1" applyFill="1" applyBorder="1" applyAlignment="1">
      <alignment horizontal="center" vertical="center" textRotation="90" wrapText="1"/>
      <protection/>
    </xf>
    <xf numFmtId="0" fontId="15" fillId="34" borderId="60" xfId="33" applyFont="1" applyFill="1" applyBorder="1" applyAlignment="1">
      <alignment horizontal="center" vertical="center" textRotation="90" wrapText="1"/>
      <protection/>
    </xf>
    <xf numFmtId="0" fontId="5" fillId="33" borderId="0" xfId="33" applyFont="1" applyFill="1" applyBorder="1" applyAlignment="1">
      <alignment horizontal="center"/>
      <protection/>
    </xf>
    <xf numFmtId="0" fontId="5" fillId="33" borderId="56" xfId="33" applyFont="1" applyFill="1" applyBorder="1" applyAlignment="1">
      <alignment horizontal="center" vertical="center" textRotation="90" wrapText="1"/>
      <protection/>
    </xf>
    <xf numFmtId="0" fontId="5" fillId="33" borderId="57" xfId="33" applyFont="1" applyFill="1" applyBorder="1" applyAlignment="1">
      <alignment horizontal="center" vertical="center" textRotation="90" wrapText="1"/>
      <protection/>
    </xf>
    <xf numFmtId="0" fontId="5" fillId="33" borderId="58" xfId="33" applyFont="1" applyFill="1" applyBorder="1" applyAlignment="1">
      <alignment horizontal="center" vertical="center" textRotation="90" wrapText="1"/>
      <protection/>
    </xf>
    <xf numFmtId="2" fontId="10" fillId="34" borderId="16" xfId="33" applyNumberFormat="1" applyFont="1" applyFill="1" applyBorder="1" applyAlignment="1">
      <alignment horizontal="center" vertical="center" wrapText="1"/>
      <protection/>
    </xf>
    <xf numFmtId="2" fontId="10" fillId="34" borderId="54" xfId="33" applyNumberFormat="1" applyFont="1" applyFill="1" applyBorder="1" applyAlignment="1">
      <alignment horizontal="center" vertical="center" wrapText="1"/>
      <protection/>
    </xf>
    <xf numFmtId="2" fontId="10" fillId="34" borderId="26" xfId="33" applyNumberFormat="1" applyFont="1" applyFill="1" applyBorder="1" applyAlignment="1">
      <alignment horizontal="center" vertical="center" wrapText="1"/>
      <protection/>
    </xf>
    <xf numFmtId="0" fontId="10" fillId="34" borderId="17" xfId="33" applyFont="1" applyFill="1" applyBorder="1" applyAlignment="1">
      <alignment horizontal="center" wrapText="1"/>
      <protection/>
    </xf>
    <xf numFmtId="0" fontId="10" fillId="34" borderId="12" xfId="33" applyFont="1" applyFill="1" applyBorder="1" applyAlignment="1">
      <alignment horizontal="center" wrapText="1"/>
      <protection/>
    </xf>
    <xf numFmtId="49" fontId="10" fillId="34" borderId="16" xfId="33" applyNumberFormat="1" applyFont="1" applyFill="1" applyBorder="1" applyAlignment="1">
      <alignment horizontal="center" vertical="center"/>
      <protection/>
    </xf>
    <xf numFmtId="49" fontId="10" fillId="34" borderId="54" xfId="33" applyNumberFormat="1" applyFont="1" applyFill="1" applyBorder="1" applyAlignment="1">
      <alignment horizontal="center" vertical="center"/>
      <protection/>
    </xf>
    <xf numFmtId="0" fontId="69" fillId="34" borderId="0" xfId="33" applyFont="1" applyFill="1" applyBorder="1" applyAlignment="1">
      <alignment vertical="top" wrapText="1"/>
      <protection/>
    </xf>
    <xf numFmtId="2" fontId="69" fillId="34" borderId="0" xfId="33" applyNumberFormat="1" applyFont="1" applyFill="1" applyBorder="1" applyAlignment="1">
      <alignment wrapText="1"/>
      <protection/>
    </xf>
    <xf numFmtId="49" fontId="10" fillId="34" borderId="26" xfId="33" applyNumberFormat="1" applyFont="1" applyFill="1" applyBorder="1" applyAlignment="1">
      <alignment horizontal="center" vertical="center"/>
      <protection/>
    </xf>
    <xf numFmtId="0" fontId="16" fillId="33" borderId="5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4" borderId="56" xfId="33" applyFont="1" applyFill="1" applyBorder="1" applyAlignment="1">
      <alignment horizontal="center" vertical="center" wrapText="1"/>
      <protection/>
    </xf>
    <xf numFmtId="0" fontId="16" fillId="34" borderId="29" xfId="33" applyFont="1" applyFill="1" applyBorder="1" applyAlignment="1">
      <alignment horizontal="center" vertical="center" wrapText="1"/>
      <protection/>
    </xf>
    <xf numFmtId="0" fontId="16" fillId="34" borderId="27" xfId="33" applyFont="1" applyFill="1" applyBorder="1" applyAlignment="1">
      <alignment horizontal="center" vertical="center" wrapText="1"/>
      <protection/>
    </xf>
    <xf numFmtId="0" fontId="16" fillId="34" borderId="57" xfId="33" applyFont="1" applyFill="1" applyBorder="1" applyAlignment="1">
      <alignment horizontal="center" vertical="center" wrapText="1"/>
      <protection/>
    </xf>
    <xf numFmtId="0" fontId="16" fillId="34" borderId="0" xfId="33" applyFont="1" applyFill="1" applyBorder="1" applyAlignment="1">
      <alignment horizontal="center" vertical="center" wrapText="1"/>
      <protection/>
    </xf>
    <xf numFmtId="0" fontId="16" fillId="34" borderId="28" xfId="33" applyFont="1" applyFill="1" applyBorder="1" applyAlignment="1">
      <alignment horizontal="center" vertical="center" wrapText="1"/>
      <protection/>
    </xf>
    <xf numFmtId="0" fontId="16" fillId="34" borderId="58" xfId="33" applyFont="1" applyFill="1" applyBorder="1" applyAlignment="1">
      <alignment horizontal="center" vertical="center" wrapText="1"/>
      <protection/>
    </xf>
    <xf numFmtId="0" fontId="16" fillId="34" borderId="45" xfId="33" applyFont="1" applyFill="1" applyBorder="1" applyAlignment="1">
      <alignment horizontal="center" vertical="center" wrapText="1"/>
      <protection/>
    </xf>
    <xf numFmtId="0" fontId="16" fillId="34" borderId="34" xfId="33" applyFont="1" applyFill="1" applyBorder="1" applyAlignment="1">
      <alignment horizontal="center" vertical="center" wrapText="1"/>
      <protection/>
    </xf>
    <xf numFmtId="9" fontId="0" fillId="34" borderId="0" xfId="58" applyFont="1" applyFill="1" applyBorder="1" applyAlignment="1">
      <alignment horizontal="center" wrapText="1"/>
    </xf>
    <xf numFmtId="9" fontId="0" fillId="34" borderId="0" xfId="58" applyFill="1" applyBorder="1" applyAlignment="1">
      <alignment horizontal="center" wrapText="1"/>
    </xf>
    <xf numFmtId="0" fontId="42" fillId="33" borderId="0" xfId="33" applyFont="1" applyFill="1" applyAlignment="1">
      <alignment horizontal="center" vertical="center" wrapText="1"/>
      <protection/>
    </xf>
    <xf numFmtId="0" fontId="42" fillId="33" borderId="0" xfId="33" applyFont="1" applyFill="1" applyAlignment="1">
      <alignment vertical="center" wrapText="1"/>
      <protection/>
    </xf>
    <xf numFmtId="0" fontId="42" fillId="33" borderId="0" xfId="33" applyFont="1" applyFill="1" applyAlignment="1">
      <alignment vertical="center" wrapText="1"/>
      <protection/>
    </xf>
    <xf numFmtId="0" fontId="42" fillId="33" borderId="0" xfId="33" applyFont="1" applyFill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яц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66"/>
  <sheetViews>
    <sheetView zoomScale="60" zoomScaleNormal="60" zoomScaleSheetLayoutView="50" zoomScalePageLayoutView="0" workbookViewId="0" topLeftCell="G1">
      <selection activeCell="G1" sqref="A1:IV6"/>
    </sheetView>
  </sheetViews>
  <sheetFormatPr defaultColWidth="9.421875" defaultRowHeight="12.75" outlineLevelRow="1" outlineLevelCol="2"/>
  <cols>
    <col min="1" max="1" width="0" style="2" hidden="1" customWidth="1" outlineLevel="1"/>
    <col min="2" max="2" width="4.140625" style="2" customWidth="1" collapsed="1"/>
    <col min="3" max="3" width="31.8515625" style="2" customWidth="1" outlineLevel="1"/>
    <col min="4" max="4" width="14.7109375" style="3" customWidth="1"/>
    <col min="5" max="5" width="7.8515625" style="53" customWidth="1"/>
    <col min="6" max="6" width="11.8515625" style="53" customWidth="1"/>
    <col min="7" max="7" width="6.140625" style="3" customWidth="1"/>
    <col min="8" max="8" width="6.421875" style="53" customWidth="1"/>
    <col min="9" max="10" width="7.140625" style="3" customWidth="1"/>
    <col min="11" max="11" width="8.8515625" style="3" customWidth="1"/>
    <col min="12" max="12" width="9.421875" style="3" customWidth="1"/>
    <col min="13" max="13" width="8.140625" style="3" customWidth="1"/>
    <col min="14" max="14" width="9.421875" style="3" customWidth="1"/>
    <col min="15" max="15" width="7.57421875" style="3" customWidth="1"/>
    <col min="16" max="16" width="8.7109375" style="3" customWidth="1"/>
    <col min="17" max="17" width="7.28125" style="3" customWidth="1"/>
    <col min="18" max="18" width="7.8515625" style="3" customWidth="1"/>
    <col min="19" max="19" width="9.8515625" style="3" customWidth="1"/>
    <col min="20" max="20" width="13.421875" style="3" customWidth="1"/>
    <col min="21" max="21" width="13.140625" style="3" customWidth="1"/>
    <col min="22" max="22" width="5.140625" style="53" customWidth="1"/>
    <col min="23" max="23" width="11.57421875" style="3" customWidth="1"/>
    <col min="24" max="27" width="8.140625" style="3" customWidth="1"/>
    <col min="28" max="28" width="11.8515625" style="3" customWidth="1"/>
    <col min="29" max="29" width="14.28125" style="3" customWidth="1"/>
    <col min="30" max="30" width="9.00390625" style="3" customWidth="1"/>
    <col min="31" max="31" width="8.140625" style="54" customWidth="1"/>
    <col min="32" max="32" width="7.00390625" style="54" customWidth="1"/>
    <col min="33" max="33" width="7.7109375" style="3" customWidth="1"/>
    <col min="34" max="34" width="10.28125" style="3" customWidth="1"/>
    <col min="35" max="35" width="11.28125" style="3" customWidth="1"/>
    <col min="36" max="36" width="10.28125" style="53" customWidth="1"/>
    <col min="37" max="37" width="8.140625" style="3" customWidth="1"/>
    <col min="38" max="38" width="13.57421875" style="3" hidden="1" customWidth="1" outlineLevel="1"/>
    <col min="39" max="39" width="9.8515625" style="3" hidden="1" customWidth="1" outlineLevel="1"/>
    <col min="40" max="40" width="12.00390625" style="3" hidden="1" customWidth="1" outlineLevel="1"/>
    <col min="41" max="41" width="32.57421875" style="3" hidden="1" customWidth="1" outlineLevel="2"/>
    <col min="42" max="42" width="12.28125" style="3" hidden="1" customWidth="1" outlineLevel="1" collapsed="1"/>
    <col min="43" max="43" width="15.00390625" style="3" hidden="1" customWidth="1" outlineLevel="2"/>
    <col min="44" max="44" width="7.140625" style="3" hidden="1" customWidth="1" outlineLevel="2"/>
    <col min="45" max="45" width="5.57421875" style="3" hidden="1" customWidth="1" outlineLevel="2" collapsed="1"/>
    <col min="46" max="46" width="5.8515625" style="3" hidden="1" customWidth="1" outlineLevel="2"/>
    <col min="47" max="47" width="6.421875" style="3" hidden="1" customWidth="1" outlineLevel="2"/>
    <col min="48" max="48" width="44.421875" style="3" hidden="1" customWidth="1" outlineLevel="2" collapsed="1"/>
    <col min="49" max="49" width="6.28125" style="3" hidden="1" customWidth="1" outlineLevel="2" collapsed="1"/>
    <col min="50" max="50" width="6.7109375" style="3" hidden="1" customWidth="1" outlineLevel="2"/>
    <col min="51" max="51" width="11.00390625" style="3" hidden="1" customWidth="1" outlineLevel="2" collapsed="1"/>
    <col min="52" max="52" width="12.57421875" style="3" hidden="1" customWidth="1" outlineLevel="2"/>
    <col min="53" max="53" width="13.28125" style="3" hidden="1" customWidth="1" outlineLevel="2"/>
    <col min="54" max="54" width="14.00390625" style="3" hidden="1" customWidth="1" outlineLevel="2"/>
    <col min="55" max="55" width="9.421875" style="3" hidden="1" customWidth="1" outlineLevel="2"/>
    <col min="56" max="56" width="5.421875" style="3" hidden="1" customWidth="1" outlineLevel="2"/>
    <col min="57" max="57" width="8.57421875" style="3" hidden="1" customWidth="1" outlineLevel="2"/>
    <col min="58" max="58" width="7.140625" style="3" hidden="1" customWidth="1" outlineLevel="2"/>
    <col min="59" max="59" width="6.00390625" style="3" hidden="1" customWidth="1" outlineLevel="2" collapsed="1"/>
    <col min="60" max="60" width="42.7109375" style="3" hidden="1" customWidth="1" outlineLevel="2" collapsed="1"/>
    <col min="61" max="61" width="17.8515625" style="3" hidden="1" customWidth="1" outlineLevel="1" collapsed="1"/>
    <col min="62" max="62" width="6.8515625" style="2" hidden="1" customWidth="1" outlineLevel="1"/>
    <col min="63" max="63" width="5.8515625" style="2" hidden="1" customWidth="1" outlineLevel="1"/>
    <col min="64" max="64" width="5.140625" style="2" hidden="1" customWidth="1" outlineLevel="1" collapsed="1"/>
    <col min="65" max="65" width="5.28125" style="2" hidden="1" customWidth="1" outlineLevel="1"/>
    <col min="66" max="66" width="5.140625" style="2" hidden="1" customWidth="1" outlineLevel="1"/>
    <col min="67" max="67" width="9.28125" style="2" hidden="1" customWidth="1" outlineLevel="1" collapsed="1"/>
    <col min="68" max="68" width="11.8515625" style="2" hidden="1" customWidth="1" outlineLevel="1"/>
    <col min="69" max="69" width="4.8515625" style="2" hidden="1" customWidth="1" outlineLevel="1"/>
    <col min="70" max="70" width="17.28125" style="2" hidden="1" customWidth="1" outlineLevel="1" collapsed="1"/>
    <col min="71" max="71" width="6.7109375" style="2" hidden="1" customWidth="1" outlineLevel="1"/>
    <col min="72" max="72" width="1.8515625" style="2" hidden="1" customWidth="1" outlineLevel="1" collapsed="1"/>
    <col min="73" max="73" width="1.7109375" style="2" hidden="1" customWidth="1" outlineLevel="1"/>
    <col min="74" max="74" width="2.140625" style="2" hidden="1" customWidth="1" outlineLevel="1" collapsed="1"/>
    <col min="75" max="75" width="3.140625" style="2" hidden="1" customWidth="1" outlineLevel="1"/>
    <col min="76" max="76" width="9.140625" style="2" hidden="1" customWidth="1" outlineLevel="1"/>
    <col min="77" max="77" width="12.28125" style="2" hidden="1" customWidth="1" outlineLevel="1" collapsed="1"/>
    <col min="78" max="78" width="9.421875" style="2" hidden="1" customWidth="1" outlineLevel="1"/>
    <col min="79" max="79" width="9.421875" style="2" customWidth="1" collapsed="1"/>
    <col min="80" max="16384" width="9.421875" style="2" customWidth="1"/>
  </cols>
  <sheetData>
    <row r="1" spans="4:61" ht="12.75" outlineLevel="1"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</row>
    <row r="2" spans="4:79" s="59" customFormat="1" ht="12.75" customHeight="1" outlineLevel="1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415" t="s">
        <v>130</v>
      </c>
      <c r="AI2" s="415"/>
      <c r="AJ2" s="415"/>
      <c r="AK2" s="56"/>
      <c r="AL2" s="56"/>
      <c r="AM2" s="56"/>
      <c r="AN2" s="56"/>
      <c r="AO2" s="56"/>
      <c r="AP2" s="57" t="s">
        <v>43</v>
      </c>
      <c r="AQ2" s="58"/>
      <c r="AR2" s="58"/>
      <c r="AS2" s="58"/>
      <c r="AT2" s="58"/>
      <c r="AU2" s="58"/>
      <c r="AV2" s="58"/>
      <c r="AW2" s="58"/>
      <c r="AX2" s="58"/>
      <c r="AY2" s="58"/>
      <c r="AZ2" s="56"/>
      <c r="BA2" s="56"/>
      <c r="BB2" s="56"/>
      <c r="BC2" s="56"/>
      <c r="BD2" s="56"/>
      <c r="BE2" s="56"/>
      <c r="BF2" s="56"/>
      <c r="BG2" s="56"/>
      <c r="BH2" s="56"/>
      <c r="BI2" s="57"/>
      <c r="BJ2" s="58"/>
      <c r="BK2" s="58"/>
      <c r="BL2" s="58"/>
      <c r="BM2" s="58"/>
      <c r="BN2" s="58"/>
      <c r="BO2" s="58"/>
      <c r="BP2" s="58"/>
      <c r="BQ2" s="58"/>
      <c r="BR2" s="58"/>
      <c r="BS2" s="56"/>
      <c r="BT2" s="56"/>
      <c r="BU2" s="56"/>
      <c r="BV2" s="56"/>
      <c r="BW2" s="56"/>
      <c r="BX2" s="56"/>
      <c r="BY2" s="56"/>
      <c r="BZ2" s="56"/>
      <c r="CA2" s="56"/>
    </row>
    <row r="3" spans="4:79" s="59" customFormat="1" ht="12" customHeight="1" outlineLevel="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416" t="s">
        <v>127</v>
      </c>
      <c r="AI3" s="416"/>
      <c r="AJ3" s="416"/>
      <c r="AK3" s="416"/>
      <c r="AL3" s="56"/>
      <c r="AM3" s="56"/>
      <c r="AN3" s="56"/>
      <c r="AO3" s="56"/>
      <c r="AP3" s="57"/>
      <c r="AQ3" s="58"/>
      <c r="AR3" s="58"/>
      <c r="AS3" s="58"/>
      <c r="AT3" s="58"/>
      <c r="AU3" s="58"/>
      <c r="AV3" s="58"/>
      <c r="AW3" s="58"/>
      <c r="AX3" s="58"/>
      <c r="AY3" s="58"/>
      <c r="AZ3" s="56"/>
      <c r="BA3" s="56"/>
      <c r="BB3" s="56"/>
      <c r="BC3" s="56"/>
      <c r="BD3" s="56"/>
      <c r="BE3" s="56"/>
      <c r="BF3" s="56"/>
      <c r="BG3" s="56"/>
      <c r="BH3" s="56"/>
      <c r="BI3" s="57"/>
      <c r="BJ3" s="58"/>
      <c r="BK3" s="58"/>
      <c r="BL3" s="58"/>
      <c r="BM3" s="58"/>
      <c r="BN3" s="58"/>
      <c r="BO3" s="58"/>
      <c r="BP3" s="58"/>
      <c r="BQ3" s="58"/>
      <c r="BR3" s="58"/>
      <c r="BS3" s="56"/>
      <c r="BT3" s="56"/>
      <c r="BU3" s="56"/>
      <c r="BV3" s="56"/>
      <c r="BW3" s="56"/>
      <c r="BX3" s="56"/>
      <c r="BY3" s="56"/>
      <c r="BZ3" s="56"/>
      <c r="CA3" s="56"/>
    </row>
    <row r="4" spans="4:79" s="59" customFormat="1" ht="12" customHeight="1" outlineLevel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416" t="s">
        <v>128</v>
      </c>
      <c r="AI4" s="416"/>
      <c r="AJ4" s="416"/>
      <c r="AK4" s="416"/>
      <c r="AL4" s="56"/>
      <c r="AM4" s="56"/>
      <c r="AN4" s="56"/>
      <c r="AO4" s="56"/>
      <c r="AP4" s="57"/>
      <c r="AQ4" s="58"/>
      <c r="AR4" s="58"/>
      <c r="AS4" s="58"/>
      <c r="AT4" s="58"/>
      <c r="AU4" s="58"/>
      <c r="AV4" s="58"/>
      <c r="AW4" s="58"/>
      <c r="AX4" s="58"/>
      <c r="AY4" s="58"/>
      <c r="AZ4" s="56"/>
      <c r="BA4" s="56"/>
      <c r="BB4" s="56"/>
      <c r="BC4" s="56"/>
      <c r="BD4" s="56"/>
      <c r="BE4" s="56"/>
      <c r="BF4" s="56"/>
      <c r="BG4" s="56"/>
      <c r="BH4" s="56"/>
      <c r="BI4" s="57"/>
      <c r="BJ4" s="58"/>
      <c r="BK4" s="58"/>
      <c r="BL4" s="58"/>
      <c r="BM4" s="58"/>
      <c r="BN4" s="58"/>
      <c r="BO4" s="58"/>
      <c r="BP4" s="58"/>
      <c r="BQ4" s="58"/>
      <c r="BR4" s="58"/>
      <c r="BS4" s="56"/>
      <c r="BT4" s="56"/>
      <c r="BU4" s="56"/>
      <c r="BV4" s="56"/>
      <c r="BW4" s="56"/>
      <c r="BX4" s="56"/>
      <c r="BY4" s="56"/>
      <c r="BZ4" s="56"/>
      <c r="CA4" s="56"/>
    </row>
    <row r="5" spans="4:79" s="59" customFormat="1" ht="12" customHeight="1" outlineLevel="1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298" t="s">
        <v>129</v>
      </c>
      <c r="AI5" s="298"/>
      <c r="AJ5" s="298"/>
      <c r="AK5" s="298"/>
      <c r="AL5" s="56"/>
      <c r="AM5" s="56"/>
      <c r="AN5" s="56"/>
      <c r="AO5" s="56"/>
      <c r="AP5" s="57"/>
      <c r="AQ5" s="58"/>
      <c r="AR5" s="58"/>
      <c r="AS5" s="58"/>
      <c r="AT5" s="58"/>
      <c r="AU5" s="58"/>
      <c r="AV5" s="58"/>
      <c r="AW5" s="58"/>
      <c r="AX5" s="58"/>
      <c r="AY5" s="58"/>
      <c r="AZ5" s="56"/>
      <c r="BA5" s="56"/>
      <c r="BB5" s="56"/>
      <c r="BC5" s="56"/>
      <c r="BD5" s="56"/>
      <c r="BE5" s="56"/>
      <c r="BF5" s="56"/>
      <c r="BG5" s="56"/>
      <c r="BH5" s="56"/>
      <c r="BI5" s="57"/>
      <c r="BJ5" s="58"/>
      <c r="BK5" s="58"/>
      <c r="BL5" s="58"/>
      <c r="BM5" s="58"/>
      <c r="BN5" s="58"/>
      <c r="BO5" s="58"/>
      <c r="BP5" s="58"/>
      <c r="BQ5" s="58"/>
      <c r="BR5" s="58"/>
      <c r="BS5" s="56"/>
      <c r="BT5" s="56"/>
      <c r="BU5" s="56"/>
      <c r="BV5" s="56"/>
      <c r="BW5" s="56"/>
      <c r="BX5" s="56"/>
      <c r="BY5" s="56"/>
      <c r="BZ5" s="56"/>
      <c r="CA5" s="56"/>
    </row>
    <row r="6" spans="4:79" s="59" customFormat="1" ht="12.75" customHeight="1" outlineLevel="1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416" t="s">
        <v>132</v>
      </c>
      <c r="AI6" s="416"/>
      <c r="AJ6" s="416"/>
      <c r="AK6" s="416"/>
      <c r="AL6" s="56"/>
      <c r="AM6" s="56"/>
      <c r="AN6" s="56"/>
      <c r="AO6" s="56"/>
      <c r="AP6" s="57"/>
      <c r="AQ6" s="58"/>
      <c r="AR6" s="58"/>
      <c r="AS6" s="58"/>
      <c r="AT6" s="58"/>
      <c r="AU6" s="58"/>
      <c r="AV6" s="58"/>
      <c r="AW6" s="58"/>
      <c r="AX6" s="58"/>
      <c r="AY6" s="58"/>
      <c r="AZ6" s="56"/>
      <c r="BA6" s="56"/>
      <c r="BB6" s="56"/>
      <c r="BC6" s="56"/>
      <c r="BD6" s="56"/>
      <c r="BE6" s="56"/>
      <c r="BF6" s="56"/>
      <c r="BG6" s="56"/>
      <c r="BH6" s="56"/>
      <c r="BI6" s="57"/>
      <c r="BJ6" s="58"/>
      <c r="BK6" s="58"/>
      <c r="BL6" s="58"/>
      <c r="BM6" s="58"/>
      <c r="BN6" s="58"/>
      <c r="BO6" s="58"/>
      <c r="BP6" s="58"/>
      <c r="BQ6" s="58"/>
      <c r="BR6" s="58"/>
      <c r="BS6" s="56"/>
      <c r="BT6" s="56"/>
      <c r="BU6" s="56"/>
      <c r="BV6" s="56"/>
      <c r="BW6" s="56"/>
      <c r="BX6" s="56"/>
      <c r="BY6" s="56"/>
      <c r="BZ6" s="56"/>
      <c r="CA6" s="56"/>
    </row>
    <row r="7" spans="2:74" s="59" customFormat="1" ht="30.75" customHeight="1" outlineLevel="1" thickBot="1">
      <c r="B7" s="350" t="s">
        <v>126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2"/>
      <c r="BT7" s="352"/>
      <c r="BU7" s="61"/>
      <c r="BV7" s="61"/>
    </row>
    <row r="8" spans="2:72" s="59" customFormat="1" ht="24" customHeight="1">
      <c r="B8" s="379" t="s">
        <v>0</v>
      </c>
      <c r="C8" s="315" t="s">
        <v>26</v>
      </c>
      <c r="D8" s="321" t="s">
        <v>124</v>
      </c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6"/>
      <c r="BS8" s="125"/>
      <c r="BT8" s="126"/>
    </row>
    <row r="9" spans="2:72" s="59" customFormat="1" ht="18" customHeight="1">
      <c r="B9" s="380"/>
      <c r="C9" s="362"/>
      <c r="D9" s="317" t="s">
        <v>53</v>
      </c>
      <c r="E9" s="320" t="s">
        <v>1</v>
      </c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8"/>
      <c r="BJ9" s="62"/>
      <c r="BK9" s="62"/>
      <c r="BL9" s="62"/>
      <c r="BM9" s="62"/>
      <c r="BN9" s="62"/>
      <c r="BO9" s="62"/>
      <c r="BP9" s="62"/>
      <c r="BQ9" s="62"/>
      <c r="BR9" s="353" t="s">
        <v>118</v>
      </c>
      <c r="BS9" s="127"/>
      <c r="BT9" s="128"/>
    </row>
    <row r="10" spans="2:72" s="59" customFormat="1" ht="21" customHeight="1">
      <c r="B10" s="380"/>
      <c r="C10" s="362"/>
      <c r="D10" s="318"/>
      <c r="E10" s="295" t="s">
        <v>41</v>
      </c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414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7"/>
      <c r="BJ10" s="63"/>
      <c r="BK10" s="63"/>
      <c r="BL10" s="63"/>
      <c r="BM10" s="63"/>
      <c r="BN10" s="63"/>
      <c r="BO10" s="63"/>
      <c r="BP10" s="63"/>
      <c r="BQ10" s="63"/>
      <c r="BR10" s="344"/>
      <c r="BS10" s="399" t="s">
        <v>25</v>
      </c>
      <c r="BT10" s="400"/>
    </row>
    <row r="11" spans="2:72" s="59" customFormat="1" ht="51.75" customHeight="1" thickBot="1">
      <c r="B11" s="380"/>
      <c r="C11" s="362"/>
      <c r="D11" s="318"/>
      <c r="E11" s="312" t="s">
        <v>81</v>
      </c>
      <c r="F11" s="312" t="s">
        <v>82</v>
      </c>
      <c r="G11" s="312" t="s">
        <v>31</v>
      </c>
      <c r="H11" s="309" t="s">
        <v>117</v>
      </c>
      <c r="I11" s="295" t="s">
        <v>55</v>
      </c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W11" s="296" t="s">
        <v>73</v>
      </c>
      <c r="X11" s="296"/>
      <c r="Y11" s="296"/>
      <c r="Z11" s="296"/>
      <c r="AA11" s="296"/>
      <c r="AB11" s="296"/>
      <c r="AC11" s="296"/>
      <c r="AD11" s="296"/>
      <c r="AE11" s="297"/>
      <c r="AF11" s="320" t="s">
        <v>74</v>
      </c>
      <c r="AG11" s="321"/>
      <c r="AH11" s="321"/>
      <c r="AI11" s="321"/>
      <c r="AJ11" s="321"/>
      <c r="AK11" s="322"/>
      <c r="AL11" s="129"/>
      <c r="AM11" s="130"/>
      <c r="AN11" s="131"/>
      <c r="AO11" s="130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0"/>
      <c r="BE11" s="130"/>
      <c r="BF11" s="130"/>
      <c r="BG11" s="131"/>
      <c r="BH11" s="130"/>
      <c r="BI11" s="131"/>
      <c r="BJ11" s="63"/>
      <c r="BK11" s="63"/>
      <c r="BL11" s="63"/>
      <c r="BM11" s="63"/>
      <c r="BN11" s="63"/>
      <c r="BO11" s="63"/>
      <c r="BP11" s="63"/>
      <c r="BQ11" s="63"/>
      <c r="BR11" s="344"/>
      <c r="BS11" s="399"/>
      <c r="BT11" s="400"/>
    </row>
    <row r="12" spans="2:74" s="59" customFormat="1" ht="49.5" customHeight="1">
      <c r="B12" s="380"/>
      <c r="C12" s="362"/>
      <c r="D12" s="318"/>
      <c r="E12" s="313"/>
      <c r="F12" s="313"/>
      <c r="G12" s="313"/>
      <c r="H12" s="310"/>
      <c r="I12" s="396" t="s">
        <v>56</v>
      </c>
      <c r="J12" s="390" t="s">
        <v>57</v>
      </c>
      <c r="K12" s="390" t="s">
        <v>58</v>
      </c>
      <c r="L12" s="411" t="s">
        <v>59</v>
      </c>
      <c r="M12" s="390" t="s">
        <v>60</v>
      </c>
      <c r="N12" s="417" t="s">
        <v>61</v>
      </c>
      <c r="O12" s="390" t="s">
        <v>87</v>
      </c>
      <c r="P12" s="390" t="s">
        <v>62</v>
      </c>
      <c r="Q12" s="390" t="s">
        <v>63</v>
      </c>
      <c r="R12" s="390" t="s">
        <v>64</v>
      </c>
      <c r="S12" s="390" t="s">
        <v>65</v>
      </c>
      <c r="T12" s="390" t="s">
        <v>66</v>
      </c>
      <c r="U12" s="390" t="s">
        <v>67</v>
      </c>
      <c r="V12" s="391" t="s">
        <v>89</v>
      </c>
      <c r="W12" s="341" t="s">
        <v>44</v>
      </c>
      <c r="X12" s="341" t="s">
        <v>68</v>
      </c>
      <c r="Y12" s="341" t="s">
        <v>69</v>
      </c>
      <c r="Z12" s="341" t="s">
        <v>70</v>
      </c>
      <c r="AA12" s="341" t="s">
        <v>71</v>
      </c>
      <c r="AB12" s="341" t="s">
        <v>72</v>
      </c>
      <c r="AC12" s="341" t="s">
        <v>46</v>
      </c>
      <c r="AD12" s="394" t="s">
        <v>47</v>
      </c>
      <c r="AE12" s="324" t="s">
        <v>45</v>
      </c>
      <c r="AF12" s="323" t="s">
        <v>75</v>
      </c>
      <c r="AG12" s="323" t="s">
        <v>48</v>
      </c>
      <c r="AH12" s="326" t="s">
        <v>76</v>
      </c>
      <c r="AI12" s="323" t="s">
        <v>77</v>
      </c>
      <c r="AJ12" s="323" t="s">
        <v>78</v>
      </c>
      <c r="AK12" s="323" t="s">
        <v>79</v>
      </c>
      <c r="AL12" s="336" t="s">
        <v>54</v>
      </c>
      <c r="AM12" s="325" t="s">
        <v>50</v>
      </c>
      <c r="AN12" s="341" t="s">
        <v>48</v>
      </c>
      <c r="AO12" s="325" t="s">
        <v>39</v>
      </c>
      <c r="AP12" s="341" t="s">
        <v>49</v>
      </c>
      <c r="AQ12" s="341" t="s">
        <v>33</v>
      </c>
      <c r="AR12" s="341" t="s">
        <v>2</v>
      </c>
      <c r="AS12" s="341" t="s">
        <v>34</v>
      </c>
      <c r="AT12" s="341" t="s">
        <v>35</v>
      </c>
      <c r="AU12" s="341" t="s">
        <v>27</v>
      </c>
      <c r="AV12" s="341" t="s">
        <v>40</v>
      </c>
      <c r="AW12" s="341" t="s">
        <v>36</v>
      </c>
      <c r="AX12" s="341" t="s">
        <v>28</v>
      </c>
      <c r="AY12" s="341" t="s">
        <v>32</v>
      </c>
      <c r="AZ12" s="332" t="s">
        <v>37</v>
      </c>
      <c r="BA12" s="376" t="s">
        <v>31</v>
      </c>
      <c r="BB12" s="404"/>
      <c r="BC12" s="336" t="s">
        <v>11</v>
      </c>
      <c r="BD12" s="408" t="s">
        <v>20</v>
      </c>
      <c r="BE12" s="409"/>
      <c r="BF12" s="410"/>
      <c r="BG12" s="332" t="s">
        <v>12</v>
      </c>
      <c r="BH12" s="325" t="s">
        <v>39</v>
      </c>
      <c r="BI12" s="376" t="s">
        <v>52</v>
      </c>
      <c r="BJ12" s="339" t="s">
        <v>15</v>
      </c>
      <c r="BK12" s="339" t="s">
        <v>16</v>
      </c>
      <c r="BL12" s="344" t="s">
        <v>22</v>
      </c>
      <c r="BM12" s="132"/>
      <c r="BN12" s="132"/>
      <c r="BO12" s="347" t="s">
        <v>29</v>
      </c>
      <c r="BP12" s="344" t="s">
        <v>30</v>
      </c>
      <c r="BQ12" s="339" t="s">
        <v>21</v>
      </c>
      <c r="BR12" s="354"/>
      <c r="BS12" s="401"/>
      <c r="BT12" s="400"/>
      <c r="BU12" s="329" t="s">
        <v>24</v>
      </c>
      <c r="BV12" s="329" t="s">
        <v>24</v>
      </c>
    </row>
    <row r="13" spans="2:74" s="59" customFormat="1" ht="73.5" customHeight="1">
      <c r="B13" s="381"/>
      <c r="C13" s="383"/>
      <c r="D13" s="318"/>
      <c r="E13" s="313"/>
      <c r="F13" s="313"/>
      <c r="G13" s="313"/>
      <c r="H13" s="310"/>
      <c r="I13" s="397"/>
      <c r="J13" s="341"/>
      <c r="K13" s="341"/>
      <c r="L13" s="412"/>
      <c r="M13" s="341"/>
      <c r="N13" s="418"/>
      <c r="O13" s="341"/>
      <c r="P13" s="341"/>
      <c r="Q13" s="341"/>
      <c r="R13" s="341"/>
      <c r="S13" s="341"/>
      <c r="T13" s="341"/>
      <c r="U13" s="341"/>
      <c r="V13" s="392"/>
      <c r="W13" s="341"/>
      <c r="X13" s="341"/>
      <c r="Y13" s="341"/>
      <c r="Z13" s="341"/>
      <c r="AA13" s="341"/>
      <c r="AB13" s="341"/>
      <c r="AC13" s="342"/>
      <c r="AD13" s="394"/>
      <c r="AE13" s="324"/>
      <c r="AF13" s="324"/>
      <c r="AG13" s="324"/>
      <c r="AH13" s="327"/>
      <c r="AI13" s="324"/>
      <c r="AJ13" s="324"/>
      <c r="AK13" s="324"/>
      <c r="AL13" s="337"/>
      <c r="AM13" s="335"/>
      <c r="AN13" s="341"/>
      <c r="AO13" s="335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33"/>
      <c r="BA13" s="405"/>
      <c r="BB13" s="404"/>
      <c r="BC13" s="337"/>
      <c r="BD13" s="179" t="s">
        <v>17</v>
      </c>
      <c r="BE13" s="179" t="s">
        <v>18</v>
      </c>
      <c r="BF13" s="179" t="s">
        <v>19</v>
      </c>
      <c r="BG13" s="333"/>
      <c r="BH13" s="335"/>
      <c r="BI13" s="376"/>
      <c r="BJ13" s="340"/>
      <c r="BK13" s="340"/>
      <c r="BL13" s="345"/>
      <c r="BM13" s="132"/>
      <c r="BN13" s="132"/>
      <c r="BO13" s="348"/>
      <c r="BP13" s="345"/>
      <c r="BQ13" s="340"/>
      <c r="BR13" s="354"/>
      <c r="BS13" s="401"/>
      <c r="BT13" s="400"/>
      <c r="BU13" s="330"/>
      <c r="BV13" s="330"/>
    </row>
    <row r="14" spans="2:74" s="59" customFormat="1" ht="321.75" customHeight="1" thickBot="1">
      <c r="B14" s="382"/>
      <c r="C14" s="384"/>
      <c r="D14" s="319"/>
      <c r="E14" s="314"/>
      <c r="F14" s="314"/>
      <c r="G14" s="314"/>
      <c r="H14" s="311"/>
      <c r="I14" s="398"/>
      <c r="J14" s="389"/>
      <c r="K14" s="389"/>
      <c r="L14" s="413"/>
      <c r="M14" s="389"/>
      <c r="N14" s="419"/>
      <c r="O14" s="389"/>
      <c r="P14" s="389"/>
      <c r="Q14" s="389"/>
      <c r="R14" s="389"/>
      <c r="S14" s="389"/>
      <c r="T14" s="389"/>
      <c r="U14" s="389"/>
      <c r="V14" s="393"/>
      <c r="W14" s="389"/>
      <c r="X14" s="389"/>
      <c r="Y14" s="389"/>
      <c r="Z14" s="389"/>
      <c r="AA14" s="389"/>
      <c r="AB14" s="389"/>
      <c r="AC14" s="343"/>
      <c r="AD14" s="395"/>
      <c r="AE14" s="325"/>
      <c r="AF14" s="325"/>
      <c r="AG14" s="325"/>
      <c r="AH14" s="328"/>
      <c r="AI14" s="325"/>
      <c r="AJ14" s="325"/>
      <c r="AK14" s="325"/>
      <c r="AL14" s="338"/>
      <c r="AM14" s="335"/>
      <c r="AN14" s="389"/>
      <c r="AO14" s="335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34"/>
      <c r="BA14" s="406"/>
      <c r="BB14" s="407"/>
      <c r="BC14" s="200"/>
      <c r="BD14" s="180"/>
      <c r="BE14" s="180"/>
      <c r="BF14" s="180"/>
      <c r="BG14" s="199"/>
      <c r="BH14" s="335"/>
      <c r="BI14" s="377"/>
      <c r="BJ14" s="198"/>
      <c r="BK14" s="198"/>
      <c r="BL14" s="346"/>
      <c r="BM14" s="150"/>
      <c r="BN14" s="150"/>
      <c r="BO14" s="349"/>
      <c r="BP14" s="346"/>
      <c r="BQ14" s="356"/>
      <c r="BR14" s="355"/>
      <c r="BS14" s="402"/>
      <c r="BT14" s="403"/>
      <c r="BU14" s="331"/>
      <c r="BV14" s="331"/>
    </row>
    <row r="15" spans="2:73" s="59" customFormat="1" ht="20.25" customHeight="1" thickBot="1">
      <c r="B15" s="151">
        <v>1</v>
      </c>
      <c r="C15" s="20">
        <v>2</v>
      </c>
      <c r="D15" s="152">
        <v>3</v>
      </c>
      <c r="E15" s="144" t="s">
        <v>84</v>
      </c>
      <c r="F15" s="144" t="s">
        <v>83</v>
      </c>
      <c r="G15" s="144" t="s">
        <v>85</v>
      </c>
      <c r="H15" s="144" t="s">
        <v>125</v>
      </c>
      <c r="I15" s="144" t="s">
        <v>88</v>
      </c>
      <c r="J15" s="144" t="s">
        <v>90</v>
      </c>
      <c r="K15" s="144" t="s">
        <v>91</v>
      </c>
      <c r="L15" s="144" t="s">
        <v>92</v>
      </c>
      <c r="M15" s="144" t="s">
        <v>93</v>
      </c>
      <c r="N15" s="144" t="s">
        <v>94</v>
      </c>
      <c r="O15" s="144" t="s">
        <v>95</v>
      </c>
      <c r="P15" s="144" t="s">
        <v>96</v>
      </c>
      <c r="Q15" s="144" t="s">
        <v>97</v>
      </c>
      <c r="R15" s="144" t="s">
        <v>104</v>
      </c>
      <c r="S15" s="144" t="s">
        <v>105</v>
      </c>
      <c r="T15" s="144" t="s">
        <v>106</v>
      </c>
      <c r="U15" s="144" t="s">
        <v>86</v>
      </c>
      <c r="V15" s="144" t="s">
        <v>107</v>
      </c>
      <c r="W15" s="144" t="s">
        <v>98</v>
      </c>
      <c r="X15" s="144" t="s">
        <v>99</v>
      </c>
      <c r="Y15" s="144" t="s">
        <v>100</v>
      </c>
      <c r="Z15" s="144" t="s">
        <v>101</v>
      </c>
      <c r="AA15" s="144" t="s">
        <v>102</v>
      </c>
      <c r="AB15" s="144" t="s">
        <v>103</v>
      </c>
      <c r="AC15" s="144" t="s">
        <v>108</v>
      </c>
      <c r="AD15" s="145" t="s">
        <v>109</v>
      </c>
      <c r="AE15" s="145" t="s">
        <v>110</v>
      </c>
      <c r="AF15" s="145" t="s">
        <v>111</v>
      </c>
      <c r="AG15" s="145" t="s">
        <v>112</v>
      </c>
      <c r="AH15" s="145" t="s">
        <v>113</v>
      </c>
      <c r="AI15" s="145" t="s">
        <v>114</v>
      </c>
      <c r="AJ15" s="145" t="s">
        <v>115</v>
      </c>
      <c r="AK15" s="149" t="s">
        <v>116</v>
      </c>
      <c r="AL15" s="136">
        <v>11</v>
      </c>
      <c r="AM15" s="196">
        <v>12</v>
      </c>
      <c r="AN15" s="137">
        <v>13</v>
      </c>
      <c r="AO15" s="196">
        <v>15</v>
      </c>
      <c r="AP15" s="137">
        <v>14</v>
      </c>
      <c r="AQ15" s="137">
        <v>7</v>
      </c>
      <c r="AR15" s="137">
        <v>7</v>
      </c>
      <c r="AS15" s="137">
        <v>9</v>
      </c>
      <c r="AT15" s="137">
        <v>10</v>
      </c>
      <c r="AU15" s="137">
        <v>9</v>
      </c>
      <c r="AV15" s="137">
        <v>11</v>
      </c>
      <c r="AW15" s="137">
        <v>12</v>
      </c>
      <c r="AX15" s="137">
        <v>11</v>
      </c>
      <c r="AY15" s="137">
        <v>13</v>
      </c>
      <c r="AZ15" s="137">
        <v>14</v>
      </c>
      <c r="BA15" s="137">
        <v>13</v>
      </c>
      <c r="BB15" s="138" t="s">
        <v>51</v>
      </c>
      <c r="BC15" s="137">
        <v>16</v>
      </c>
      <c r="BD15" s="137">
        <v>16</v>
      </c>
      <c r="BE15" s="137">
        <v>17</v>
      </c>
      <c r="BF15" s="137">
        <v>18</v>
      </c>
      <c r="BG15" s="139">
        <v>19</v>
      </c>
      <c r="BH15" s="196">
        <v>15</v>
      </c>
      <c r="BI15" s="140">
        <v>15</v>
      </c>
      <c r="BJ15" s="141"/>
      <c r="BK15" s="113"/>
      <c r="BL15" s="106"/>
      <c r="BM15" s="113"/>
      <c r="BN15" s="113"/>
      <c r="BO15" s="142">
        <v>17</v>
      </c>
      <c r="BP15" s="142">
        <v>18</v>
      </c>
      <c r="BQ15" s="143"/>
      <c r="BR15" s="142">
        <v>16</v>
      </c>
      <c r="BS15" s="64"/>
      <c r="BT15" s="65">
        <v>20</v>
      </c>
      <c r="BU15" s="66"/>
    </row>
    <row r="16" spans="2:75" s="72" customFormat="1" ht="176.25" customHeight="1" thickBot="1">
      <c r="B16" s="151">
        <v>1</v>
      </c>
      <c r="C16" s="19" t="s">
        <v>38</v>
      </c>
      <c r="D16" s="153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55"/>
      <c r="AL16" s="67"/>
      <c r="AM16" s="67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183"/>
      <c r="BJ16" s="68"/>
      <c r="BK16" s="68"/>
      <c r="BL16" s="68"/>
      <c r="BM16" s="68"/>
      <c r="BN16" s="68"/>
      <c r="BO16" s="68"/>
      <c r="BP16" s="68"/>
      <c r="BQ16" s="69"/>
      <c r="BR16" s="221"/>
      <c r="BS16" s="70"/>
      <c r="BT16" s="71"/>
      <c r="BW16" s="73"/>
    </row>
    <row r="17" spans="2:78" s="72" customFormat="1" ht="27.75" customHeight="1" thickBot="1">
      <c r="B17" s="187"/>
      <c r="C17" s="219"/>
      <c r="D17" s="220">
        <f>E17+F17+G17+H17+I17+J17+K17+L17+M17+N17+O17+P17+Q17+R17+S17+T17+U17+V17+W17+X17+Y17+Z17+AA17+AB17+AC17+AD17+AE17+AF17+AG17+AH17+AI17+AJ17+AK17</f>
        <v>37.94</v>
      </c>
      <c r="E17" s="13">
        <v>0.94</v>
      </c>
      <c r="F17" s="13">
        <v>0.38</v>
      </c>
      <c r="G17" s="13">
        <v>0.8</v>
      </c>
      <c r="H17" s="13">
        <v>1.5</v>
      </c>
      <c r="I17" s="13">
        <v>0.59</v>
      </c>
      <c r="J17" s="13">
        <v>0.2</v>
      </c>
      <c r="K17" s="13">
        <v>0.18</v>
      </c>
      <c r="L17" s="13">
        <v>0.09</v>
      </c>
      <c r="M17" s="13">
        <v>0.03</v>
      </c>
      <c r="N17" s="13">
        <v>0.03</v>
      </c>
      <c r="O17" s="13">
        <v>2.82</v>
      </c>
      <c r="P17" s="13">
        <v>1.25</v>
      </c>
      <c r="Q17" s="13">
        <v>0.78</v>
      </c>
      <c r="R17" s="13">
        <v>0.05</v>
      </c>
      <c r="S17" s="13">
        <v>0.47</v>
      </c>
      <c r="T17" s="13">
        <v>0.05</v>
      </c>
      <c r="U17" s="13">
        <v>0.18</v>
      </c>
      <c r="V17" s="13">
        <v>2.6</v>
      </c>
      <c r="W17" s="13">
        <v>0.58</v>
      </c>
      <c r="X17" s="13">
        <v>1.2</v>
      </c>
      <c r="Y17" s="13">
        <v>0.95</v>
      </c>
      <c r="Z17" s="13">
        <v>1.27</v>
      </c>
      <c r="AA17" s="13">
        <v>2.05</v>
      </c>
      <c r="AB17" s="13">
        <v>1.48</v>
      </c>
      <c r="AC17" s="13">
        <v>0</v>
      </c>
      <c r="AD17" s="13">
        <v>7.87</v>
      </c>
      <c r="AE17" s="13">
        <v>2.68</v>
      </c>
      <c r="AF17" s="13">
        <v>1.27</v>
      </c>
      <c r="AG17" s="13">
        <v>1.23</v>
      </c>
      <c r="AH17" s="13">
        <v>0.14</v>
      </c>
      <c r="AI17" s="13">
        <v>0.8</v>
      </c>
      <c r="AJ17" s="13">
        <v>3.18</v>
      </c>
      <c r="AK17" s="13">
        <v>0.3</v>
      </c>
      <c r="AL17" s="51">
        <v>2.23</v>
      </c>
      <c r="AM17" s="11">
        <v>3.51</v>
      </c>
      <c r="AN17" s="11">
        <v>2.07</v>
      </c>
      <c r="AO17" s="11" t="e">
        <f>#REF!*1.042</f>
        <v>#REF!</v>
      </c>
      <c r="AP17" s="11">
        <v>0.18</v>
      </c>
      <c r="AQ17" s="11" t="e">
        <f>#REF!*1.042</f>
        <v>#REF!</v>
      </c>
      <c r="AR17" s="11" t="e">
        <f>#REF!*1.042</f>
        <v>#REF!</v>
      </c>
      <c r="AS17" s="11" t="e">
        <f>#REF!*1.042</f>
        <v>#REF!</v>
      </c>
      <c r="AT17" s="11" t="e">
        <f>#REF!*1.042</f>
        <v>#REF!</v>
      </c>
      <c r="AU17" s="11" t="e">
        <f>#REF!*1.042</f>
        <v>#REF!</v>
      </c>
      <c r="AV17" s="11" t="e">
        <f>#REF!*1.042</f>
        <v>#REF!</v>
      </c>
      <c r="AW17" s="11" t="e">
        <f>#REF!*1.042</f>
        <v>#REF!</v>
      </c>
      <c r="AX17" s="11" t="e">
        <f>#REF!*1.042</f>
        <v>#REF!</v>
      </c>
      <c r="AY17" s="11" t="e">
        <f>#REF!*1.042</f>
        <v>#REF!</v>
      </c>
      <c r="AZ17" s="11" t="e">
        <f>#REF!*1.042</f>
        <v>#REF!</v>
      </c>
      <c r="BA17" s="11" t="e">
        <f>#REF!*1.042</f>
        <v>#REF!</v>
      </c>
      <c r="BB17" s="11" t="e">
        <f>#REF!*1.042</f>
        <v>#REF!</v>
      </c>
      <c r="BC17" s="11" t="e">
        <f>#REF!*1.042</f>
        <v>#REF!</v>
      </c>
      <c r="BD17" s="11" t="e">
        <f>#REF!*1.042</f>
        <v>#REF!</v>
      </c>
      <c r="BE17" s="11" t="e">
        <f>#REF!*1.042</f>
        <v>#REF!</v>
      </c>
      <c r="BF17" s="11" t="e">
        <f>#REF!*1.042</f>
        <v>#REF!</v>
      </c>
      <c r="BG17" s="11" t="e">
        <f>#REF!*1.042</f>
        <v>#REF!</v>
      </c>
      <c r="BH17" s="11" t="e">
        <f>#REF!*1.042</f>
        <v>#REF!</v>
      </c>
      <c r="BI17" s="47">
        <v>7.18</v>
      </c>
      <c r="BJ17" s="45"/>
      <c r="BK17" s="17"/>
      <c r="BL17" s="36"/>
      <c r="BM17" s="16"/>
      <c r="BN17" s="16"/>
      <c r="BO17" s="11"/>
      <c r="BP17" s="16"/>
      <c r="BQ17" s="16"/>
      <c r="BR17" s="16">
        <v>36.6</v>
      </c>
      <c r="BS17" s="74"/>
      <c r="BT17" s="75"/>
      <c r="BU17" s="76"/>
      <c r="BV17" s="77"/>
      <c r="BW17" s="73"/>
      <c r="BX17" s="78"/>
      <c r="BY17" s="79">
        <f>SUM(E17:AK17)</f>
        <v>37.94</v>
      </c>
      <c r="BZ17" s="79">
        <f>D17-BY17</f>
        <v>0</v>
      </c>
    </row>
    <row r="18" spans="2:78" s="72" customFormat="1" ht="189" customHeight="1" thickBot="1">
      <c r="B18" s="303">
        <v>2</v>
      </c>
      <c r="C18" s="156" t="s">
        <v>42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55"/>
      <c r="AL18" s="182"/>
      <c r="AM18" s="182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182"/>
      <c r="BJ18" s="80">
        <f>SUM(AN18:BH18)</f>
        <v>0</v>
      </c>
      <c r="BK18" s="80">
        <f>BJ18-D18</f>
        <v>0</v>
      </c>
      <c r="BL18" s="43"/>
      <c r="BM18" s="41"/>
      <c r="BN18" s="41"/>
      <c r="BO18" s="41"/>
      <c r="BP18" s="41"/>
      <c r="BQ18" s="41"/>
      <c r="BR18" s="222"/>
      <c r="BS18" s="81"/>
      <c r="BT18" s="82"/>
      <c r="BY18" s="59"/>
      <c r="BZ18" s="59"/>
    </row>
    <row r="19" spans="2:78" s="72" customFormat="1" ht="24.75" customHeight="1" thickBot="1">
      <c r="B19" s="304"/>
      <c r="C19" s="133"/>
      <c r="D19" s="55">
        <f>E19+F19+G19+H19+I19+J19+K19+L19+M19+N19+O19+P19+Q19+R19+S19+T19+U19+V19+W19+X19+Y19+Z19+AA19+AB19+AC19+AD19+AE19+AF19+AG19+AH19+AI19+AJ19+AK19</f>
        <v>37.93999999999999</v>
      </c>
      <c r="E19" s="12">
        <v>0.94</v>
      </c>
      <c r="F19" s="12">
        <v>0.38</v>
      </c>
      <c r="G19" s="12">
        <v>0.8</v>
      </c>
      <c r="H19" s="12">
        <v>1.5</v>
      </c>
      <c r="I19" s="12">
        <v>0.59</v>
      </c>
      <c r="J19" s="12">
        <v>0.2</v>
      </c>
      <c r="K19" s="12">
        <v>0.18</v>
      </c>
      <c r="L19" s="12">
        <v>0.09</v>
      </c>
      <c r="M19" s="12">
        <v>0.03</v>
      </c>
      <c r="N19" s="12">
        <v>0.03</v>
      </c>
      <c r="O19" s="12">
        <v>2.84</v>
      </c>
      <c r="P19" s="12">
        <v>1.26</v>
      </c>
      <c r="Q19" s="12">
        <v>0.79</v>
      </c>
      <c r="R19" s="12">
        <v>0.05</v>
      </c>
      <c r="S19" s="12">
        <v>0.47</v>
      </c>
      <c r="T19" s="12">
        <v>0.05</v>
      </c>
      <c r="U19" s="12">
        <v>0.18</v>
      </c>
      <c r="V19" s="12">
        <v>2.6</v>
      </c>
      <c r="W19" s="12">
        <v>0.59</v>
      </c>
      <c r="X19" s="12">
        <v>1.21</v>
      </c>
      <c r="Y19" s="12">
        <v>0.95</v>
      </c>
      <c r="Z19" s="12">
        <v>1.28</v>
      </c>
      <c r="AA19" s="12">
        <v>2.06</v>
      </c>
      <c r="AB19" s="12">
        <v>1.49</v>
      </c>
      <c r="AC19" s="12">
        <v>0.2</v>
      </c>
      <c r="AD19" s="12">
        <v>7.53</v>
      </c>
      <c r="AE19" s="12">
        <v>2.69</v>
      </c>
      <c r="AF19" s="12">
        <v>1.28</v>
      </c>
      <c r="AG19" s="12">
        <v>1.25</v>
      </c>
      <c r="AH19" s="12">
        <v>0.15</v>
      </c>
      <c r="AI19" s="12">
        <v>0.8</v>
      </c>
      <c r="AJ19" s="12">
        <v>3.18</v>
      </c>
      <c r="AK19" s="12">
        <v>0.3</v>
      </c>
      <c r="AL19" s="51">
        <v>3.95</v>
      </c>
      <c r="AM19" s="11">
        <v>3.27</v>
      </c>
      <c r="AN19" s="11">
        <v>2.86</v>
      </c>
      <c r="AO19" s="11" t="e">
        <f>#REF!*1.042</f>
        <v>#REF!</v>
      </c>
      <c r="AP19" s="11">
        <v>0.16</v>
      </c>
      <c r="AQ19" s="11" t="e">
        <f>#REF!*1.042</f>
        <v>#REF!</v>
      </c>
      <c r="AR19" s="11" t="e">
        <f>#REF!*1.042</f>
        <v>#REF!</v>
      </c>
      <c r="AS19" s="11" t="e">
        <f>#REF!*1.042</f>
        <v>#REF!</v>
      </c>
      <c r="AT19" s="11" t="e">
        <f>#REF!*1.042</f>
        <v>#REF!</v>
      </c>
      <c r="AU19" s="11" t="e">
        <f>#REF!*1.042</f>
        <v>#REF!</v>
      </c>
      <c r="AV19" s="11" t="e">
        <f>#REF!*1.042</f>
        <v>#REF!</v>
      </c>
      <c r="AW19" s="11" t="e">
        <f>#REF!*1.042</f>
        <v>#REF!</v>
      </c>
      <c r="AX19" s="11" t="e">
        <f>#REF!*1.042</f>
        <v>#REF!</v>
      </c>
      <c r="AY19" s="11" t="e">
        <f>#REF!*1.042</f>
        <v>#REF!</v>
      </c>
      <c r="AZ19" s="11" t="e">
        <f>#REF!*1.042</f>
        <v>#REF!</v>
      </c>
      <c r="BA19" s="11" t="e">
        <f>#REF!*1.042</f>
        <v>#REF!</v>
      </c>
      <c r="BB19" s="11" t="e">
        <f>#REF!*1.042</f>
        <v>#REF!</v>
      </c>
      <c r="BC19" s="11" t="e">
        <f>#REF!*1.042</f>
        <v>#REF!</v>
      </c>
      <c r="BD19" s="11" t="e">
        <f>#REF!*1.042</f>
        <v>#REF!</v>
      </c>
      <c r="BE19" s="11" t="e">
        <f>#REF!*1.042</f>
        <v>#REF!</v>
      </c>
      <c r="BF19" s="11" t="e">
        <f>#REF!*1.042</f>
        <v>#REF!</v>
      </c>
      <c r="BG19" s="11" t="e">
        <f>#REF!*1.042</f>
        <v>#REF!</v>
      </c>
      <c r="BH19" s="11" t="e">
        <f>#REF!*1.042</f>
        <v>#REF!</v>
      </c>
      <c r="BI19" s="47">
        <v>5.54</v>
      </c>
      <c r="BJ19" s="45"/>
      <c r="BK19" s="17"/>
      <c r="BL19" s="36"/>
      <c r="BM19" s="16"/>
      <c r="BN19" s="16"/>
      <c r="BO19" s="11"/>
      <c r="BP19" s="11"/>
      <c r="BQ19" s="37"/>
      <c r="BR19" s="16">
        <v>36.91</v>
      </c>
      <c r="BS19" s="74"/>
      <c r="BT19" s="75"/>
      <c r="BU19" s="76"/>
      <c r="BV19" s="77"/>
      <c r="BX19" s="78"/>
      <c r="BY19" s="79">
        <f>SUM(E19:AK19)</f>
        <v>37.93999999999999</v>
      </c>
      <c r="BZ19" s="79">
        <f>D19-BY19</f>
        <v>0</v>
      </c>
    </row>
    <row r="20" spans="2:78" s="72" customFormat="1" ht="145.5" customHeight="1" thickBot="1">
      <c r="B20" s="303">
        <v>3</v>
      </c>
      <c r="C20" s="19" t="s">
        <v>3</v>
      </c>
      <c r="D20" s="161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62"/>
      <c r="AE20" s="103"/>
      <c r="AF20" s="162"/>
      <c r="AG20" s="162"/>
      <c r="AH20" s="103"/>
      <c r="AI20" s="103"/>
      <c r="AJ20" s="162"/>
      <c r="AK20" s="163"/>
      <c r="AL20" s="186"/>
      <c r="AM20" s="186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186"/>
      <c r="BJ20" s="88">
        <f>SUM(AN20:BH20)</f>
        <v>0</v>
      </c>
      <c r="BK20" s="88">
        <f>BJ20-D20</f>
        <v>0</v>
      </c>
      <c r="BL20" s="164"/>
      <c r="BM20" s="89"/>
      <c r="BN20" s="89"/>
      <c r="BO20" s="89"/>
      <c r="BP20" s="89"/>
      <c r="BQ20" s="89"/>
      <c r="BR20" s="223"/>
      <c r="BS20" s="90"/>
      <c r="BT20" s="91"/>
      <c r="BU20" s="76"/>
      <c r="BY20" s="59"/>
      <c r="BZ20" s="59"/>
    </row>
    <row r="21" spans="2:78" s="72" customFormat="1" ht="23.25" customHeight="1" thickBot="1">
      <c r="B21" s="373"/>
      <c r="C21" s="157"/>
      <c r="D21" s="12">
        <f>E21+F21+G21+H21+I21+J21+K21+L21+M21+N21+O21+P21+Q21+R21+S21+T21+U21+V21+W21+X21+Y21+Z21+AA21+AB21+AC21+AD21+AE21+AF21+AG21+AH21+AI21+AJ21+AK21</f>
        <v>36.199999999999996</v>
      </c>
      <c r="E21" s="12">
        <v>0.89</v>
      </c>
      <c r="F21" s="12">
        <v>0.34</v>
      </c>
      <c r="G21" s="12">
        <v>0.8</v>
      </c>
      <c r="H21" s="12">
        <v>1.5</v>
      </c>
      <c r="I21" s="12">
        <v>0.55</v>
      </c>
      <c r="J21" s="12">
        <v>0.18</v>
      </c>
      <c r="K21" s="12">
        <v>0.16</v>
      </c>
      <c r="L21" s="12">
        <v>0.08</v>
      </c>
      <c r="M21" s="12">
        <v>0.03</v>
      </c>
      <c r="N21" s="12">
        <v>0.03</v>
      </c>
      <c r="O21" s="12">
        <v>2.38</v>
      </c>
      <c r="P21" s="12">
        <v>1.17</v>
      </c>
      <c r="Q21" s="12">
        <v>0.73</v>
      </c>
      <c r="R21" s="12">
        <v>0.04</v>
      </c>
      <c r="S21" s="12">
        <v>0.43</v>
      </c>
      <c r="T21" s="12">
        <v>0.04</v>
      </c>
      <c r="U21" s="12">
        <v>0.17</v>
      </c>
      <c r="V21" s="12">
        <v>2.6</v>
      </c>
      <c r="W21" s="12">
        <v>0.54</v>
      </c>
      <c r="X21" s="12">
        <v>1.12</v>
      </c>
      <c r="Y21" s="12">
        <v>0.88</v>
      </c>
      <c r="Z21" s="12">
        <v>1.18</v>
      </c>
      <c r="AA21" s="12">
        <v>1.85</v>
      </c>
      <c r="AB21" s="12">
        <v>1.38</v>
      </c>
      <c r="AC21" s="12">
        <v>0.28</v>
      </c>
      <c r="AD21" s="12">
        <v>7.9</v>
      </c>
      <c r="AE21" s="12">
        <v>2.61</v>
      </c>
      <c r="AF21" s="12">
        <v>0.93</v>
      </c>
      <c r="AG21" s="12">
        <v>1.08</v>
      </c>
      <c r="AH21" s="12">
        <v>0.13</v>
      </c>
      <c r="AI21" s="12">
        <v>0.74</v>
      </c>
      <c r="AJ21" s="12">
        <v>3.18</v>
      </c>
      <c r="AK21" s="12">
        <v>0.28</v>
      </c>
      <c r="AL21" s="55">
        <v>2.67</v>
      </c>
      <c r="AM21" s="12">
        <v>3.39</v>
      </c>
      <c r="AN21" s="12">
        <v>4.43</v>
      </c>
      <c r="AO21" s="12" t="e">
        <f>#REF!*1.042</f>
        <v>#REF!</v>
      </c>
      <c r="AP21" s="12">
        <v>0.27</v>
      </c>
      <c r="AQ21" s="12" t="e">
        <f>#REF!*1.042</f>
        <v>#REF!</v>
      </c>
      <c r="AR21" s="12" t="e">
        <f>#REF!*1.042</f>
        <v>#REF!</v>
      </c>
      <c r="AS21" s="12" t="e">
        <f>#REF!*1.042</f>
        <v>#REF!</v>
      </c>
      <c r="AT21" s="12" t="e">
        <f>#REF!*1.042</f>
        <v>#REF!</v>
      </c>
      <c r="AU21" s="12" t="e">
        <f>#REF!*1.042</f>
        <v>#REF!</v>
      </c>
      <c r="AV21" s="12" t="e">
        <f>#REF!*1.042</f>
        <v>#REF!</v>
      </c>
      <c r="AW21" s="12" t="e">
        <f>#REF!*1.042</f>
        <v>#REF!</v>
      </c>
      <c r="AX21" s="12" t="e">
        <f>#REF!*1.042</f>
        <v>#REF!</v>
      </c>
      <c r="AY21" s="12" t="e">
        <f>#REF!*1.042</f>
        <v>#REF!</v>
      </c>
      <c r="AZ21" s="12" t="e">
        <f>#REF!*1.042</f>
        <v>#REF!</v>
      </c>
      <c r="BA21" s="12" t="e">
        <f>#REF!*1.042</f>
        <v>#REF!</v>
      </c>
      <c r="BB21" s="12" t="e">
        <f>#REF!*1.042</f>
        <v>#REF!</v>
      </c>
      <c r="BC21" s="12" t="e">
        <f>#REF!*1.042</f>
        <v>#REF!</v>
      </c>
      <c r="BD21" s="12" t="e">
        <f>#REF!*1.042</f>
        <v>#REF!</v>
      </c>
      <c r="BE21" s="12" t="e">
        <f>#REF!*1.042</f>
        <v>#REF!</v>
      </c>
      <c r="BF21" s="12" t="e">
        <f>#REF!*1.042</f>
        <v>#REF!</v>
      </c>
      <c r="BG21" s="12" t="e">
        <f>#REF!*1.042</f>
        <v>#REF!</v>
      </c>
      <c r="BH21" s="12" t="e">
        <f>#REF!*1.042</f>
        <v>#REF!</v>
      </c>
      <c r="BI21" s="146">
        <v>7.75</v>
      </c>
      <c r="BJ21" s="46"/>
      <c r="BK21" s="21"/>
      <c r="BL21" s="23"/>
      <c r="BM21" s="165"/>
      <c r="BN21" s="165"/>
      <c r="BO21" s="12"/>
      <c r="BP21" s="18"/>
      <c r="BQ21" s="25"/>
      <c r="BR21" s="18">
        <v>34.1</v>
      </c>
      <c r="BS21" s="83"/>
      <c r="BT21" s="147"/>
      <c r="BU21" s="148"/>
      <c r="BV21" s="167"/>
      <c r="BX21" s="78"/>
      <c r="BY21" s="79">
        <f>SUM(E21:AK21)</f>
        <v>36.199999999999996</v>
      </c>
      <c r="BZ21" s="79">
        <f>D21-BY21</f>
        <v>0</v>
      </c>
    </row>
    <row r="22" spans="2:78" s="72" customFormat="1" ht="132" customHeight="1" thickBot="1">
      <c r="B22" s="306">
        <v>4</v>
      </c>
      <c r="C22" s="19" t="s">
        <v>4</v>
      </c>
      <c r="D22" s="166">
        <f>E23+F23+G23+H23+I23+J23+K23+L23+M23+N23+O23+P23+Q23+R23+S23+T23+U23+V23+W23+X23+Y23+Z23+AA23+AB23+AC23+AD23+AE23+AF23+AG23+AH23+AI23+AJ23+AK23</f>
        <v>37.94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4"/>
      <c r="AE22" s="159"/>
      <c r="AF22" s="159"/>
      <c r="AG22" s="154"/>
      <c r="AH22" s="159"/>
      <c r="AI22" s="159"/>
      <c r="AJ22" s="159"/>
      <c r="AK22" s="160"/>
      <c r="AL22" s="188"/>
      <c r="AM22" s="188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188"/>
      <c r="BJ22" s="80">
        <f>SUM(AN22:BH22)</f>
        <v>0</v>
      </c>
      <c r="BK22" s="42">
        <f>BJ22-D22</f>
        <v>-37.94</v>
      </c>
      <c r="BL22" s="41"/>
      <c r="BM22" s="41"/>
      <c r="BN22" s="41"/>
      <c r="BO22" s="41"/>
      <c r="BP22" s="33"/>
      <c r="BQ22" s="41"/>
      <c r="BR22" s="222"/>
      <c r="BS22" s="81"/>
      <c r="BT22" s="82"/>
      <c r="BY22" s="59"/>
      <c r="BZ22" s="59"/>
    </row>
    <row r="23" spans="2:78" s="72" customFormat="1" ht="29.25" customHeight="1" thickBot="1">
      <c r="B23" s="307"/>
      <c r="C23" s="133"/>
      <c r="D23" s="12">
        <v>37.94</v>
      </c>
      <c r="E23" s="12">
        <v>0.94</v>
      </c>
      <c r="F23" s="12">
        <v>0.38</v>
      </c>
      <c r="G23" s="12">
        <v>0.8</v>
      </c>
      <c r="H23" s="12">
        <v>1.5</v>
      </c>
      <c r="I23" s="12">
        <v>0.57</v>
      </c>
      <c r="J23" s="12">
        <v>0.21</v>
      </c>
      <c r="K23" s="12">
        <v>0.17</v>
      </c>
      <c r="L23" s="12">
        <v>0.09</v>
      </c>
      <c r="M23" s="12">
        <v>0.03</v>
      </c>
      <c r="N23" s="12">
        <v>0.03</v>
      </c>
      <c r="O23" s="12">
        <v>2.72</v>
      </c>
      <c r="P23" s="12">
        <v>1.22</v>
      </c>
      <c r="Q23" s="12">
        <v>0.76</v>
      </c>
      <c r="R23" s="12">
        <v>0.05</v>
      </c>
      <c r="S23" s="12">
        <v>0.45</v>
      </c>
      <c r="T23" s="12">
        <v>0.05</v>
      </c>
      <c r="U23" s="12">
        <v>0.18</v>
      </c>
      <c r="V23" s="12">
        <v>2.6</v>
      </c>
      <c r="W23" s="12">
        <v>0.57</v>
      </c>
      <c r="X23" s="12">
        <v>1.17</v>
      </c>
      <c r="Y23" s="12">
        <v>0.92</v>
      </c>
      <c r="Z23" s="12">
        <v>1.23</v>
      </c>
      <c r="AA23" s="12">
        <v>1.97</v>
      </c>
      <c r="AB23" s="12">
        <v>1.44</v>
      </c>
      <c r="AC23" s="12">
        <v>0</v>
      </c>
      <c r="AD23" s="12">
        <v>7.5</v>
      </c>
      <c r="AE23" s="12">
        <v>2.63</v>
      </c>
      <c r="AF23" s="12">
        <v>1.7</v>
      </c>
      <c r="AG23" s="12">
        <v>1.67</v>
      </c>
      <c r="AH23" s="12">
        <v>0.14</v>
      </c>
      <c r="AI23" s="12">
        <v>0.78</v>
      </c>
      <c r="AJ23" s="12">
        <v>3.18</v>
      </c>
      <c r="AK23" s="12">
        <v>0.29</v>
      </c>
      <c r="AL23" s="51">
        <v>2.49</v>
      </c>
      <c r="AM23" s="11">
        <v>3.81</v>
      </c>
      <c r="AN23" s="11">
        <v>1.75</v>
      </c>
      <c r="AO23" s="11" t="e">
        <f>#REF!*1.042</f>
        <v>#REF!</v>
      </c>
      <c r="AP23" s="11">
        <v>0.37</v>
      </c>
      <c r="AQ23" s="11" t="e">
        <f>#REF!*1.042</f>
        <v>#REF!</v>
      </c>
      <c r="AR23" s="11" t="e">
        <f>#REF!*1.042</f>
        <v>#REF!</v>
      </c>
      <c r="AS23" s="11" t="e">
        <f>#REF!*1.042</f>
        <v>#REF!</v>
      </c>
      <c r="AT23" s="11" t="e">
        <f>#REF!*1.042</f>
        <v>#REF!</v>
      </c>
      <c r="AU23" s="11" t="e">
        <f>#REF!*1.042</f>
        <v>#REF!</v>
      </c>
      <c r="AV23" s="11" t="e">
        <f>#REF!*1.042</f>
        <v>#REF!</v>
      </c>
      <c r="AW23" s="11" t="e">
        <f>#REF!*1.042</f>
        <v>#REF!</v>
      </c>
      <c r="AX23" s="11" t="e">
        <f>#REF!*1.042</f>
        <v>#REF!</v>
      </c>
      <c r="AY23" s="11" t="e">
        <f>#REF!*1.042</f>
        <v>#REF!</v>
      </c>
      <c r="AZ23" s="11" t="e">
        <f>#REF!*1.042</f>
        <v>#REF!</v>
      </c>
      <c r="BA23" s="11" t="e">
        <f>#REF!*1.042</f>
        <v>#REF!</v>
      </c>
      <c r="BB23" s="11" t="e">
        <f>#REF!*1.042</f>
        <v>#REF!</v>
      </c>
      <c r="BC23" s="11" t="e">
        <f>#REF!*1.042</f>
        <v>#REF!</v>
      </c>
      <c r="BD23" s="11" t="e">
        <f>#REF!*1.042</f>
        <v>#REF!</v>
      </c>
      <c r="BE23" s="11" t="e">
        <f>#REF!*1.042</f>
        <v>#REF!</v>
      </c>
      <c r="BF23" s="11" t="e">
        <f>#REF!*1.042</f>
        <v>#REF!</v>
      </c>
      <c r="BG23" s="11" t="e">
        <f>#REF!*1.042</f>
        <v>#REF!</v>
      </c>
      <c r="BH23" s="11" t="e">
        <f>#REF!*1.042</f>
        <v>#REF!</v>
      </c>
      <c r="BI23" s="47">
        <v>8.14</v>
      </c>
      <c r="BJ23" s="45"/>
      <c r="BK23" s="17"/>
      <c r="BL23" s="36"/>
      <c r="BM23" s="16"/>
      <c r="BN23" s="16"/>
      <c r="BO23" s="11"/>
      <c r="BP23" s="16"/>
      <c r="BQ23" s="16"/>
      <c r="BR23" s="16">
        <v>35.63</v>
      </c>
      <c r="BS23" s="74"/>
      <c r="BT23" s="75"/>
      <c r="BU23" s="76"/>
      <c r="BV23" s="77"/>
      <c r="BX23" s="78"/>
      <c r="BY23" s="79">
        <f>SUM(E23:AK23)</f>
        <v>37.94</v>
      </c>
      <c r="BZ23" s="79">
        <f>D23-BY23</f>
        <v>0</v>
      </c>
    </row>
    <row r="24" spans="2:78" s="72" customFormat="1" ht="15" customHeight="1">
      <c r="B24" s="303">
        <v>5</v>
      </c>
      <c r="C24" s="315" t="s">
        <v>5</v>
      </c>
      <c r="D24" s="367">
        <f>E26+F26+G26+H26+I26+J26+K26+L26+M26+N26+O26+P26+Q26+R26+S26+T26+U26+V26+W26+X26+Y26+Z26+AA26+AB26+AC26+AD26+AE26+AF26+AG26+AH26+AI26+AJ26+AK26</f>
        <v>34.45365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9"/>
      <c r="AL24" s="193"/>
      <c r="AM24" s="193"/>
      <c r="AN24" s="370">
        <v>3.01</v>
      </c>
      <c r="AO24" s="191"/>
      <c r="AP24" s="191"/>
      <c r="AQ24" s="371">
        <v>1.6</v>
      </c>
      <c r="AR24" s="370">
        <v>0.8</v>
      </c>
      <c r="AS24" s="370">
        <v>1.41</v>
      </c>
      <c r="AT24" s="366"/>
      <c r="AU24" s="366">
        <v>4.66</v>
      </c>
      <c r="AV24" s="369">
        <v>3.85</v>
      </c>
      <c r="AW24" s="366">
        <v>0.18</v>
      </c>
      <c r="AX24" s="369"/>
      <c r="AY24" s="366">
        <v>0.03</v>
      </c>
      <c r="AZ24" s="366">
        <v>0.28</v>
      </c>
      <c r="BA24" s="366">
        <v>3.02</v>
      </c>
      <c r="BB24" s="184"/>
      <c r="BC24" s="366">
        <v>1.48</v>
      </c>
      <c r="BD24" s="184"/>
      <c r="BE24" s="184"/>
      <c r="BF24" s="184"/>
      <c r="BG24" s="366">
        <v>0.26</v>
      </c>
      <c r="BH24" s="366">
        <v>2.59</v>
      </c>
      <c r="BI24" s="184"/>
      <c r="BJ24" s="92">
        <f>SUM(AN24:BH24)-BD24-BE24-BF24</f>
        <v>23.17</v>
      </c>
      <c r="BK24" s="88">
        <f>BJ24-BJ24</f>
        <v>0</v>
      </c>
      <c r="BL24" s="92"/>
      <c r="BM24" s="88">
        <f>BF24+BE24+BD24</f>
        <v>0</v>
      </c>
      <c r="BN24" s="88">
        <f>BM24-BC24</f>
        <v>-1.48</v>
      </c>
      <c r="BO24" s="93"/>
      <c r="BP24" s="93"/>
      <c r="BQ24" s="93"/>
      <c r="BR24" s="224"/>
      <c r="BS24" s="94"/>
      <c r="BT24" s="95"/>
      <c r="BY24" s="59"/>
      <c r="BZ24" s="59"/>
    </row>
    <row r="25" spans="2:78" s="72" customFormat="1" ht="120" customHeight="1" thickBot="1">
      <c r="B25" s="304"/>
      <c r="C25" s="316"/>
      <c r="D25" s="368"/>
      <c r="E25" s="170"/>
      <c r="F25" s="170"/>
      <c r="G25" s="170"/>
      <c r="H25" s="170"/>
      <c r="I25" s="170">
        <f>0.01*100</f>
        <v>1</v>
      </c>
      <c r="J25" s="170">
        <f>0.015*100</f>
        <v>1.5</v>
      </c>
      <c r="K25" s="170">
        <f>0.023*100</f>
        <v>2.3</v>
      </c>
      <c r="L25" s="170">
        <f>0.011*100</f>
        <v>1.0999999999999999</v>
      </c>
      <c r="M25" s="170">
        <f>0.008*100</f>
        <v>0.8</v>
      </c>
      <c r="N25" s="170">
        <f>0.012*100</f>
        <v>1.2</v>
      </c>
      <c r="O25" s="171"/>
      <c r="P25" s="170">
        <f>0.032*100</f>
        <v>3.2</v>
      </c>
      <c r="Q25" s="170">
        <f>0.035*100</f>
        <v>3.5000000000000004</v>
      </c>
      <c r="R25" s="171"/>
      <c r="S25" s="171"/>
      <c r="T25" s="171"/>
      <c r="U25" s="170">
        <f>0.022*100</f>
        <v>2.1999999999999997</v>
      </c>
      <c r="V25" s="170"/>
      <c r="W25" s="170">
        <f>0.032*100</f>
        <v>3.2</v>
      </c>
      <c r="X25" s="170">
        <f>0.06*100</f>
        <v>6</v>
      </c>
      <c r="Y25" s="170">
        <f>0.04*100</f>
        <v>4</v>
      </c>
      <c r="Z25" s="171"/>
      <c r="AA25" s="171"/>
      <c r="AB25" s="170">
        <f>0.055*100</f>
        <v>5.5</v>
      </c>
      <c r="AC25" s="170">
        <f>0.023*100</f>
        <v>2.3</v>
      </c>
      <c r="AD25" s="170"/>
      <c r="AE25" s="170">
        <v>3.81</v>
      </c>
      <c r="AF25" s="170">
        <v>4.19</v>
      </c>
      <c r="AG25" s="170">
        <f>0.0447*100</f>
        <v>4.47</v>
      </c>
      <c r="AH25" s="170">
        <f>0.012*100</f>
        <v>1.2</v>
      </c>
      <c r="AI25" s="170">
        <f>0.0024*100</f>
        <v>0.24</v>
      </c>
      <c r="AJ25" s="171"/>
      <c r="AK25" s="172">
        <f>0.015*100</f>
        <v>1.5</v>
      </c>
      <c r="AL25" s="194"/>
      <c r="AM25" s="194"/>
      <c r="AN25" s="360"/>
      <c r="AO25" s="192"/>
      <c r="AP25" s="192"/>
      <c r="AQ25" s="364"/>
      <c r="AR25" s="360"/>
      <c r="AS25" s="360"/>
      <c r="AT25" s="361"/>
      <c r="AU25" s="361"/>
      <c r="AV25" s="365"/>
      <c r="AW25" s="361"/>
      <c r="AX25" s="365"/>
      <c r="AY25" s="361"/>
      <c r="AZ25" s="361"/>
      <c r="BA25" s="361"/>
      <c r="BB25" s="185"/>
      <c r="BC25" s="361"/>
      <c r="BD25" s="185"/>
      <c r="BE25" s="185"/>
      <c r="BF25" s="185"/>
      <c r="BG25" s="361"/>
      <c r="BH25" s="361"/>
      <c r="BI25" s="185"/>
      <c r="BJ25" s="96">
        <f>BJ24</f>
        <v>23.17</v>
      </c>
      <c r="BK25" s="97">
        <f>BJ25-D24</f>
        <v>-11.283650000000002</v>
      </c>
      <c r="BL25" s="96">
        <f>BJ25/D$24</f>
        <v>0.6724976889241052</v>
      </c>
      <c r="BM25" s="97">
        <f>BF25+BE25+BD25</f>
        <v>0</v>
      </c>
      <c r="BN25" s="97">
        <f>BM25-BC25</f>
        <v>0</v>
      </c>
      <c r="BO25" s="98"/>
      <c r="BP25" s="98"/>
      <c r="BQ25" s="98"/>
      <c r="BR25" s="225"/>
      <c r="BS25" s="99"/>
      <c r="BT25" s="100"/>
      <c r="BY25" s="59" t="s">
        <v>80</v>
      </c>
      <c r="BZ25" s="59"/>
    </row>
    <row r="26" spans="2:78" s="72" customFormat="1" ht="22.5" customHeight="1" thickBot="1">
      <c r="B26" s="304"/>
      <c r="C26" s="134">
        <v>34.45</v>
      </c>
      <c r="D26" s="55">
        <v>34.45</v>
      </c>
      <c r="E26" s="12">
        <v>0.85</v>
      </c>
      <c r="F26" s="12">
        <v>0.34</v>
      </c>
      <c r="G26" s="12">
        <v>0.8</v>
      </c>
      <c r="H26" s="12">
        <v>1.5</v>
      </c>
      <c r="I26" s="12">
        <v>0.27</v>
      </c>
      <c r="J26" s="12">
        <v>0.44</v>
      </c>
      <c r="K26" s="12">
        <v>0.79</v>
      </c>
      <c r="L26" s="12">
        <v>0.33</v>
      </c>
      <c r="M26" s="12">
        <v>0.23</v>
      </c>
      <c r="N26" s="12">
        <v>0.36</v>
      </c>
      <c r="O26" s="12">
        <v>2.14</v>
      </c>
      <c r="P26" s="12">
        <v>0.95</v>
      </c>
      <c r="Q26" s="12">
        <f>$D$26*Q25/100</f>
        <v>1.2057500000000003</v>
      </c>
      <c r="R26" s="12">
        <v>0.38</v>
      </c>
      <c r="S26" s="12">
        <v>1.03</v>
      </c>
      <c r="T26" s="12">
        <v>0.62</v>
      </c>
      <c r="U26" s="12">
        <f>$D$26*U25/100</f>
        <v>0.7578999999999999</v>
      </c>
      <c r="V26" s="12">
        <v>2.6</v>
      </c>
      <c r="W26" s="12">
        <v>0.95</v>
      </c>
      <c r="X26" s="12">
        <v>1.76</v>
      </c>
      <c r="Y26" s="12">
        <v>1.18</v>
      </c>
      <c r="Z26" s="12">
        <v>1.06</v>
      </c>
      <c r="AA26" s="12">
        <v>1.89</v>
      </c>
      <c r="AB26" s="12">
        <v>1.62</v>
      </c>
      <c r="AC26" s="12">
        <v>0.67</v>
      </c>
      <c r="AD26" s="12">
        <v>0</v>
      </c>
      <c r="AE26" s="12">
        <v>2.65</v>
      </c>
      <c r="AF26" s="12">
        <v>1.73</v>
      </c>
      <c r="AG26" s="12">
        <v>1.31</v>
      </c>
      <c r="AH26" s="12">
        <v>0.36</v>
      </c>
      <c r="AI26" s="12">
        <v>0.08</v>
      </c>
      <c r="AJ26" s="12">
        <v>3.18</v>
      </c>
      <c r="AK26" s="12">
        <v>0.42</v>
      </c>
      <c r="AL26" s="52">
        <v>4.6</v>
      </c>
      <c r="AM26" s="15">
        <v>2.72</v>
      </c>
      <c r="AN26" s="15">
        <v>5.7</v>
      </c>
      <c r="AO26" s="15" t="e">
        <f>#REF!*1.042</f>
        <v>#REF!</v>
      </c>
      <c r="AP26" s="15">
        <v>1.22</v>
      </c>
      <c r="AQ26" s="15" t="e">
        <f>#REF!*1.042</f>
        <v>#REF!</v>
      </c>
      <c r="AR26" s="15" t="e">
        <f>#REF!*1.042</f>
        <v>#REF!</v>
      </c>
      <c r="AS26" s="15" t="e">
        <f>#REF!*1.042</f>
        <v>#REF!</v>
      </c>
      <c r="AT26" s="15" t="e">
        <f>#REF!*1.042</f>
        <v>#REF!</v>
      </c>
      <c r="AU26" s="15" t="e">
        <f>#REF!*1.042</f>
        <v>#REF!</v>
      </c>
      <c r="AV26" s="15" t="e">
        <f>#REF!*1.042</f>
        <v>#REF!</v>
      </c>
      <c r="AW26" s="15" t="e">
        <f>#REF!*1.042</f>
        <v>#REF!</v>
      </c>
      <c r="AX26" s="15" t="e">
        <f>#REF!*1.042</f>
        <v>#REF!</v>
      </c>
      <c r="AY26" s="15" t="e">
        <f>#REF!*1.042</f>
        <v>#REF!</v>
      </c>
      <c r="AZ26" s="15" t="e">
        <f>#REF!*1.042</f>
        <v>#REF!</v>
      </c>
      <c r="BA26" s="15" t="e">
        <f>#REF!*1.042</f>
        <v>#REF!</v>
      </c>
      <c r="BB26" s="15" t="e">
        <f>#REF!*1.042</f>
        <v>#REF!</v>
      </c>
      <c r="BC26" s="15" t="e">
        <f>#REF!*1.042</f>
        <v>#REF!</v>
      </c>
      <c r="BD26" s="15" t="e">
        <f>#REF!*1.042</f>
        <v>#REF!</v>
      </c>
      <c r="BE26" s="15" t="e">
        <f>#REF!*1.042</f>
        <v>#REF!</v>
      </c>
      <c r="BF26" s="15" t="e">
        <f>#REF!*1.042</f>
        <v>#REF!</v>
      </c>
      <c r="BG26" s="15" t="e">
        <f>#REF!*1.042</f>
        <v>#REF!</v>
      </c>
      <c r="BH26" s="15" t="e">
        <f>#REF!*1.042</f>
        <v>#REF!</v>
      </c>
      <c r="BI26" s="48">
        <v>5.16</v>
      </c>
      <c r="BJ26" s="44"/>
      <c r="BK26" s="31"/>
      <c r="BL26" s="32"/>
      <c r="BM26" s="33"/>
      <c r="BN26" s="33"/>
      <c r="BO26" s="34"/>
      <c r="BP26" s="30"/>
      <c r="BQ26" s="35"/>
      <c r="BR26" s="44">
        <v>26.03</v>
      </c>
      <c r="BS26" s="86"/>
      <c r="BT26" s="101"/>
      <c r="BU26" s="76"/>
      <c r="BV26" s="77"/>
      <c r="BX26" s="78"/>
      <c r="BY26" s="79">
        <f>SUM(E26:AK26)</f>
        <v>34.45365</v>
      </c>
      <c r="BZ26" s="79">
        <f>D26-BY26</f>
        <v>-0.003650000000000375</v>
      </c>
    </row>
    <row r="27" spans="2:78" s="72" customFormat="1" ht="22.5" customHeight="1">
      <c r="B27" s="315">
        <v>6</v>
      </c>
      <c r="C27" s="315" t="s">
        <v>6</v>
      </c>
      <c r="D27" s="367">
        <f>E29+F29+G29+H29+I29+J29+K29+L29+M29+N29+O29+P29+Q29+R29+S29+T29+U29+V29+W29+X29+Y29+Z29+AA29+AB29+AC29+AD29+AE29+AF29+AG29+AH29+AI29+AJ29+AK29</f>
        <v>29.46221999999999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4"/>
      <c r="AL27" s="194"/>
      <c r="AM27" s="194"/>
      <c r="AN27" s="360">
        <v>3.01</v>
      </c>
      <c r="AO27" s="192"/>
      <c r="AP27" s="192"/>
      <c r="AQ27" s="364">
        <v>1.6</v>
      </c>
      <c r="AR27" s="360">
        <v>0.8</v>
      </c>
      <c r="AS27" s="363"/>
      <c r="AT27" s="364"/>
      <c r="AU27" s="361">
        <v>4.66</v>
      </c>
      <c r="AV27" s="365">
        <v>3.85</v>
      </c>
      <c r="AW27" s="361">
        <v>0.18</v>
      </c>
      <c r="AX27" s="365"/>
      <c r="AY27" s="361">
        <v>0.03</v>
      </c>
      <c r="AZ27" s="361">
        <v>0.28</v>
      </c>
      <c r="BA27" s="361">
        <v>3.02</v>
      </c>
      <c r="BB27" s="185"/>
      <c r="BC27" s="361">
        <v>1.48</v>
      </c>
      <c r="BD27" s="185"/>
      <c r="BE27" s="185"/>
      <c r="BF27" s="185"/>
      <c r="BG27" s="361">
        <v>0.26</v>
      </c>
      <c r="BH27" s="361">
        <v>2.59</v>
      </c>
      <c r="BI27" s="185"/>
      <c r="BJ27" s="96">
        <f>SUM(AN27:BH27)-BD27-BE27-BF27</f>
        <v>21.76</v>
      </c>
      <c r="BK27" s="97">
        <f>D27-BJ27</f>
        <v>7.70221999999999</v>
      </c>
      <c r="BL27" s="96"/>
      <c r="BM27" s="97">
        <f>BF27+BE27+BD27</f>
        <v>0</v>
      </c>
      <c r="BN27" s="97">
        <f>BM27-BC27</f>
        <v>-1.48</v>
      </c>
      <c r="BO27" s="361"/>
      <c r="BP27" s="98"/>
      <c r="BQ27" s="98"/>
      <c r="BR27" s="225"/>
      <c r="BS27" s="99"/>
      <c r="BT27" s="100"/>
      <c r="BY27" s="59"/>
      <c r="BZ27" s="59"/>
    </row>
    <row r="28" spans="2:78" s="72" customFormat="1" ht="118.5" customHeight="1" thickBot="1">
      <c r="B28" s="362"/>
      <c r="C28" s="316"/>
      <c r="D28" s="368"/>
      <c r="E28" s="170"/>
      <c r="F28" s="170"/>
      <c r="G28" s="170"/>
      <c r="H28" s="170"/>
      <c r="I28" s="170">
        <f>0.01*100</f>
        <v>1</v>
      </c>
      <c r="J28" s="170">
        <f>0.015*100</f>
        <v>1.5</v>
      </c>
      <c r="K28" s="170">
        <f>0.023*100</f>
        <v>2.3</v>
      </c>
      <c r="L28" s="170">
        <f>0.011*100</f>
        <v>1.0999999999999999</v>
      </c>
      <c r="M28" s="170">
        <f>0.008*100</f>
        <v>0.8</v>
      </c>
      <c r="N28" s="170">
        <f>0.012*100</f>
        <v>1.2</v>
      </c>
      <c r="O28" s="171"/>
      <c r="P28" s="170">
        <f>0.032*100</f>
        <v>3.2</v>
      </c>
      <c r="Q28" s="170">
        <f>0.035*100</f>
        <v>3.5000000000000004</v>
      </c>
      <c r="R28" s="171"/>
      <c r="S28" s="171"/>
      <c r="T28" s="171"/>
      <c r="U28" s="170">
        <f>0.022*100</f>
        <v>2.1999999999999997</v>
      </c>
      <c r="V28" s="170"/>
      <c r="W28" s="170">
        <f>0.032*100</f>
        <v>3.2</v>
      </c>
      <c r="X28" s="170">
        <f>0.06*100</f>
        <v>6</v>
      </c>
      <c r="Y28" s="170">
        <f>0.04*100</f>
        <v>4</v>
      </c>
      <c r="Z28" s="171"/>
      <c r="AA28" s="171"/>
      <c r="AB28" s="170">
        <f>0.055*100</f>
        <v>5.5</v>
      </c>
      <c r="AC28" s="170">
        <f>0.023*100</f>
        <v>2.3</v>
      </c>
      <c r="AD28" s="170"/>
      <c r="AE28" s="170">
        <v>0</v>
      </c>
      <c r="AF28" s="171"/>
      <c r="AG28" s="170">
        <f>0.0447*100</f>
        <v>4.47</v>
      </c>
      <c r="AH28" s="170">
        <f>0.012*100</f>
        <v>1.2</v>
      </c>
      <c r="AI28" s="170">
        <f>0.0024*100</f>
        <v>0.24</v>
      </c>
      <c r="AJ28" s="171"/>
      <c r="AK28" s="172">
        <f>0.015*100</f>
        <v>1.5</v>
      </c>
      <c r="AL28" s="194"/>
      <c r="AM28" s="194"/>
      <c r="AN28" s="360"/>
      <c r="AO28" s="192"/>
      <c r="AP28" s="192"/>
      <c r="AQ28" s="364"/>
      <c r="AR28" s="360"/>
      <c r="AS28" s="363"/>
      <c r="AT28" s="364"/>
      <c r="AU28" s="361"/>
      <c r="AV28" s="365"/>
      <c r="AW28" s="361"/>
      <c r="AX28" s="365"/>
      <c r="AY28" s="361"/>
      <c r="AZ28" s="361"/>
      <c r="BA28" s="361"/>
      <c r="BB28" s="185"/>
      <c r="BC28" s="361"/>
      <c r="BD28" s="185"/>
      <c r="BE28" s="185"/>
      <c r="BF28" s="185"/>
      <c r="BG28" s="361"/>
      <c r="BH28" s="361"/>
      <c r="BI28" s="185"/>
      <c r="BJ28" s="96">
        <f>BJ27</f>
        <v>21.76</v>
      </c>
      <c r="BK28" s="97">
        <f>BJ28-D27</f>
        <v>-7.70221999999999</v>
      </c>
      <c r="BL28" s="96">
        <f>BJ28/D$27</f>
        <v>0.7385729928023078</v>
      </c>
      <c r="BM28" s="97">
        <f>BF28+BE28+BD28</f>
        <v>0</v>
      </c>
      <c r="BN28" s="97">
        <f>BM28-BC28</f>
        <v>0</v>
      </c>
      <c r="BO28" s="361"/>
      <c r="BP28" s="98"/>
      <c r="BQ28" s="98"/>
      <c r="BR28" s="225"/>
      <c r="BS28" s="99"/>
      <c r="BT28" s="100"/>
      <c r="BY28" s="59" t="s">
        <v>80</v>
      </c>
      <c r="BZ28" s="59"/>
    </row>
    <row r="29" spans="2:78" s="72" customFormat="1" ht="21" customHeight="1" thickBot="1">
      <c r="B29" s="362"/>
      <c r="C29" s="135"/>
      <c r="D29" s="55">
        <v>29.46</v>
      </c>
      <c r="E29" s="12">
        <v>0.73</v>
      </c>
      <c r="F29" s="12">
        <v>0.3</v>
      </c>
      <c r="G29" s="12">
        <v>0.8</v>
      </c>
      <c r="H29" s="12">
        <v>1.5</v>
      </c>
      <c r="I29" s="12">
        <v>0.27</v>
      </c>
      <c r="J29" s="12">
        <v>0.43</v>
      </c>
      <c r="K29" s="12">
        <v>0.63</v>
      </c>
      <c r="L29" s="12">
        <v>0.3</v>
      </c>
      <c r="M29" s="12">
        <v>0.22</v>
      </c>
      <c r="N29" s="12">
        <v>0.33</v>
      </c>
      <c r="O29" s="12">
        <v>1.02</v>
      </c>
      <c r="P29" s="12">
        <f>$D$29*P28/100</f>
        <v>0.94272</v>
      </c>
      <c r="Q29" s="12">
        <v>0.97</v>
      </c>
      <c r="R29" s="12">
        <v>0.36</v>
      </c>
      <c r="S29" s="12">
        <v>0.95</v>
      </c>
      <c r="T29" s="12">
        <v>0.58</v>
      </c>
      <c r="U29" s="12">
        <v>0.61</v>
      </c>
      <c r="V29" s="12">
        <v>2.6</v>
      </c>
      <c r="W29" s="12">
        <v>0.88</v>
      </c>
      <c r="X29" s="12">
        <v>1.65</v>
      </c>
      <c r="Y29" s="12">
        <f>$D$29*Y28/100</f>
        <v>1.1784000000000001</v>
      </c>
      <c r="Z29" s="12">
        <v>1</v>
      </c>
      <c r="AA29" s="12">
        <v>1.93</v>
      </c>
      <c r="AB29" s="12">
        <v>1</v>
      </c>
      <c r="AC29" s="12">
        <f>$D$29*AC28/100</f>
        <v>0.67758</v>
      </c>
      <c r="AD29" s="12">
        <f>$D$29*AD28/100</f>
        <v>0</v>
      </c>
      <c r="AE29" s="12">
        <f>$D$29*AE28/100</f>
        <v>0</v>
      </c>
      <c r="AF29" s="12">
        <v>2.36</v>
      </c>
      <c r="AG29" s="12">
        <v>1.22</v>
      </c>
      <c r="AH29" s="12">
        <f>$D$29*AH28/100</f>
        <v>0.35351999999999995</v>
      </c>
      <c r="AI29" s="12">
        <v>0.06</v>
      </c>
      <c r="AJ29" s="12">
        <v>3.18</v>
      </c>
      <c r="AK29" s="12">
        <v>0.43</v>
      </c>
      <c r="AL29" s="52">
        <v>2.77</v>
      </c>
      <c r="AM29" s="15">
        <v>3.34</v>
      </c>
      <c r="AN29" s="15">
        <v>4.04</v>
      </c>
      <c r="AO29" s="15" t="e">
        <f>#REF!*1.042</f>
        <v>#REF!</v>
      </c>
      <c r="AP29" s="15">
        <v>0.77</v>
      </c>
      <c r="AQ29" s="15" t="e">
        <f>#REF!*1.042</f>
        <v>#REF!</v>
      </c>
      <c r="AR29" s="15" t="e">
        <f>#REF!*1.042</f>
        <v>#REF!</v>
      </c>
      <c r="AS29" s="15" t="e">
        <f>#REF!*1.042</f>
        <v>#REF!</v>
      </c>
      <c r="AT29" s="15" t="e">
        <f>#REF!*1.042</f>
        <v>#REF!</v>
      </c>
      <c r="AU29" s="15" t="e">
        <f>#REF!*1.042</f>
        <v>#REF!</v>
      </c>
      <c r="AV29" s="15" t="e">
        <f>#REF!*1.042</f>
        <v>#REF!</v>
      </c>
      <c r="AW29" s="15" t="e">
        <f>#REF!*1.042</f>
        <v>#REF!</v>
      </c>
      <c r="AX29" s="15" t="e">
        <f>#REF!*1.042</f>
        <v>#REF!</v>
      </c>
      <c r="AY29" s="15" t="e">
        <f>#REF!*1.042</f>
        <v>#REF!</v>
      </c>
      <c r="AZ29" s="15" t="e">
        <f>#REF!*1.042</f>
        <v>#REF!</v>
      </c>
      <c r="BA29" s="15" t="e">
        <f>#REF!*1.042</f>
        <v>#REF!</v>
      </c>
      <c r="BB29" s="15" t="e">
        <f>#REF!*1.042</f>
        <v>#REF!</v>
      </c>
      <c r="BC29" s="15" t="e">
        <f>#REF!*1.042</f>
        <v>#REF!</v>
      </c>
      <c r="BD29" s="15" t="e">
        <f>#REF!*1.042</f>
        <v>#REF!</v>
      </c>
      <c r="BE29" s="15" t="e">
        <f>#REF!*1.042</f>
        <v>#REF!</v>
      </c>
      <c r="BF29" s="15" t="e">
        <f>#REF!*1.042</f>
        <v>#REF!</v>
      </c>
      <c r="BG29" s="15" t="e">
        <f>#REF!*1.042</f>
        <v>#REF!</v>
      </c>
      <c r="BH29" s="15" t="e">
        <f>#REF!*1.042</f>
        <v>#REF!</v>
      </c>
      <c r="BI29" s="48">
        <v>7.86</v>
      </c>
      <c r="BJ29" s="44"/>
      <c r="BK29" s="31"/>
      <c r="BL29" s="32"/>
      <c r="BM29" s="33"/>
      <c r="BN29" s="33"/>
      <c r="BO29" s="39"/>
      <c r="BP29" s="33"/>
      <c r="BQ29" s="33"/>
      <c r="BR29" s="44">
        <v>24.39</v>
      </c>
      <c r="BS29" s="86"/>
      <c r="BT29" s="101"/>
      <c r="BU29" s="76"/>
      <c r="BV29" s="77"/>
      <c r="BX29" s="78"/>
      <c r="BY29" s="79">
        <f>SUM(E29:AK29)</f>
        <v>29.46221999999999</v>
      </c>
      <c r="BZ29" s="79">
        <f>D29-BY29</f>
        <v>-0.002219999999990563</v>
      </c>
    </row>
    <row r="30" spans="2:78" s="72" customFormat="1" ht="6" customHeight="1" hidden="1">
      <c r="B30" s="303">
        <v>7</v>
      </c>
      <c r="C30" s="315" t="s">
        <v>7</v>
      </c>
      <c r="D30" s="161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4"/>
      <c r="AL30" s="14"/>
      <c r="AM30" s="14"/>
      <c r="AN30" s="197"/>
      <c r="AO30" s="197"/>
      <c r="AP30" s="197"/>
      <c r="AQ30" s="107"/>
      <c r="AR30" s="108"/>
      <c r="AS30" s="109"/>
      <c r="AT30" s="14"/>
      <c r="AU30" s="110"/>
      <c r="AV30" s="201"/>
      <c r="AW30" s="110"/>
      <c r="AX30" s="201"/>
      <c r="AY30" s="201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97">
        <f>SUM(AN30:BH30)</f>
        <v>0</v>
      </c>
      <c r="BK30" s="97">
        <f>BJ30-D30</f>
        <v>0</v>
      </c>
      <c r="BL30" s="104"/>
      <c r="BM30" s="105"/>
      <c r="BN30" s="105"/>
      <c r="BO30" s="105"/>
      <c r="BP30" s="105"/>
      <c r="BQ30" s="111"/>
      <c r="BR30" s="226"/>
      <c r="BS30" s="86"/>
      <c r="BT30" s="87"/>
      <c r="BY30" s="79"/>
      <c r="BZ30" s="79"/>
    </row>
    <row r="31" spans="2:78" s="72" customFormat="1" ht="15" hidden="1">
      <c r="B31" s="304"/>
      <c r="C31" s="362"/>
      <c r="D31" s="175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76"/>
      <c r="AL31" s="14"/>
      <c r="AM31" s="14"/>
      <c r="AN31" s="197"/>
      <c r="AO31" s="197"/>
      <c r="AP31" s="197"/>
      <c r="AQ31" s="107"/>
      <c r="AR31" s="108"/>
      <c r="AS31" s="109"/>
      <c r="AT31" s="14"/>
      <c r="AU31" s="110"/>
      <c r="AV31" s="201"/>
      <c r="AW31" s="110"/>
      <c r="AX31" s="201"/>
      <c r="AY31" s="201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97"/>
      <c r="BK31" s="97"/>
      <c r="BL31" s="104"/>
      <c r="BM31" s="105"/>
      <c r="BN31" s="105"/>
      <c r="BO31" s="105"/>
      <c r="BP31" s="105"/>
      <c r="BQ31" s="85"/>
      <c r="BR31" s="226"/>
      <c r="BS31" s="86"/>
      <c r="BT31" s="87"/>
      <c r="BY31" s="59"/>
      <c r="BZ31" s="59"/>
    </row>
    <row r="32" spans="2:78" s="72" customFormat="1" ht="149.25" customHeight="1" thickBot="1">
      <c r="B32" s="304"/>
      <c r="C32" s="316"/>
      <c r="D32" s="190">
        <f>E33+F33+G33+H33+I33+J33+K33+L33+M33+N33+O33+P33+Q33+R33+S33+T33+U33+V33+W33+X33+Y33+Z33+AA33+AB33+AC33+AD33+AE33+AF33+AG33+AH33+AI33+AJ33+AK33</f>
        <v>28.977066</v>
      </c>
      <c r="E32" s="170"/>
      <c r="F32" s="170"/>
      <c r="G32" s="170"/>
      <c r="H32" s="170"/>
      <c r="I32" s="170">
        <f>0.01*100</f>
        <v>1</v>
      </c>
      <c r="J32" s="170">
        <f>0.015*100</f>
        <v>1.5</v>
      </c>
      <c r="K32" s="170">
        <f>0.023*100</f>
        <v>2.3</v>
      </c>
      <c r="L32" s="170">
        <f>0.011*100</f>
        <v>1.0999999999999999</v>
      </c>
      <c r="M32" s="170">
        <f>0.008*100</f>
        <v>0.8</v>
      </c>
      <c r="N32" s="170">
        <f>0.012*100</f>
        <v>1.2</v>
      </c>
      <c r="O32" s="171"/>
      <c r="P32" s="170">
        <f>0.032*100</f>
        <v>3.2</v>
      </c>
      <c r="Q32" s="170">
        <f>0.035*100</f>
        <v>3.5000000000000004</v>
      </c>
      <c r="R32" s="171"/>
      <c r="S32" s="171"/>
      <c r="T32" s="171"/>
      <c r="U32" s="170">
        <f>0.022*100</f>
        <v>2.1999999999999997</v>
      </c>
      <c r="V32" s="170"/>
      <c r="W32" s="170">
        <f>0.032*100</f>
        <v>3.2</v>
      </c>
      <c r="X32" s="171"/>
      <c r="Y32" s="170">
        <f>0.04*100</f>
        <v>4</v>
      </c>
      <c r="Z32" s="170">
        <f>0.07*100</f>
        <v>7.000000000000001</v>
      </c>
      <c r="AA32" s="171"/>
      <c r="AB32" s="170">
        <f>0.055*100</f>
        <v>5.5</v>
      </c>
      <c r="AC32" s="170">
        <f>0.023*100</f>
        <v>2.3</v>
      </c>
      <c r="AD32" s="170"/>
      <c r="AE32" s="170">
        <v>0</v>
      </c>
      <c r="AF32" s="171"/>
      <c r="AG32" s="170">
        <f>0.0447*100</f>
        <v>4.47</v>
      </c>
      <c r="AH32" s="170">
        <f>0.012*100</f>
        <v>1.2</v>
      </c>
      <c r="AI32" s="170">
        <f>0.0024*100</f>
        <v>0.24</v>
      </c>
      <c r="AJ32" s="171"/>
      <c r="AK32" s="172">
        <f>0.015*100</f>
        <v>1.5</v>
      </c>
      <c r="AL32" s="194"/>
      <c r="AM32" s="194"/>
      <c r="AN32" s="192">
        <v>3.01</v>
      </c>
      <c r="AO32" s="192"/>
      <c r="AP32" s="192"/>
      <c r="AQ32" s="194">
        <v>1.6</v>
      </c>
      <c r="AR32" s="192">
        <v>0.8</v>
      </c>
      <c r="AS32" s="192"/>
      <c r="AT32" s="185"/>
      <c r="AU32" s="185">
        <v>4.66</v>
      </c>
      <c r="AV32" s="195">
        <v>3.85</v>
      </c>
      <c r="AW32" s="185">
        <v>0.35</v>
      </c>
      <c r="AX32" s="195"/>
      <c r="AY32" s="185">
        <v>0.03</v>
      </c>
      <c r="AZ32" s="185">
        <v>0.38</v>
      </c>
      <c r="BA32" s="185">
        <v>3.02</v>
      </c>
      <c r="BB32" s="185"/>
      <c r="BC32" s="185">
        <v>1.48</v>
      </c>
      <c r="BD32" s="185"/>
      <c r="BE32" s="185"/>
      <c r="BF32" s="185"/>
      <c r="BG32" s="185">
        <v>0.26</v>
      </c>
      <c r="BH32" s="185">
        <v>2.59</v>
      </c>
      <c r="BI32" s="185"/>
      <c r="BJ32" s="104">
        <f>SUM(AN32:BH32)-BD32-BE32-BF32</f>
        <v>22.03</v>
      </c>
      <c r="BK32" s="112">
        <f>BJ32-D32</f>
        <v>-6.9470659999999995</v>
      </c>
      <c r="BL32" s="96">
        <f>BJ32/D$32</f>
        <v>0.760256404150786</v>
      </c>
      <c r="BM32" s="24">
        <f>BF32+BE32+BD32</f>
        <v>0</v>
      </c>
      <c r="BN32" s="24">
        <f>BM32-BC32</f>
        <v>-1.48</v>
      </c>
      <c r="BO32" s="105"/>
      <c r="BP32" s="105"/>
      <c r="BQ32" s="85"/>
      <c r="BR32" s="226"/>
      <c r="BS32" s="86"/>
      <c r="BT32" s="87"/>
      <c r="BY32" s="59"/>
      <c r="BZ32" s="59"/>
    </row>
    <row r="33" spans="2:78" s="72" customFormat="1" ht="23.25" customHeight="1" thickBot="1">
      <c r="B33" s="304"/>
      <c r="C33" s="135"/>
      <c r="D33" s="55">
        <v>28.98</v>
      </c>
      <c r="E33" s="12">
        <v>0.72</v>
      </c>
      <c r="F33" s="12">
        <v>0.29</v>
      </c>
      <c r="G33" s="12">
        <v>0.8</v>
      </c>
      <c r="H33" s="12">
        <v>1.5</v>
      </c>
      <c r="I33" s="12">
        <v>0.27</v>
      </c>
      <c r="J33" s="12">
        <v>0.42</v>
      </c>
      <c r="K33" s="12">
        <v>0.7</v>
      </c>
      <c r="L33" s="12">
        <v>0.3</v>
      </c>
      <c r="M33" s="12">
        <v>0.22</v>
      </c>
      <c r="N33" s="12">
        <v>0.36</v>
      </c>
      <c r="O33" s="12">
        <v>1.05</v>
      </c>
      <c r="P33" s="12">
        <v>0.39</v>
      </c>
      <c r="Q33" s="12">
        <v>0.79</v>
      </c>
      <c r="R33" s="12">
        <v>0.37</v>
      </c>
      <c r="S33" s="12">
        <v>0.98</v>
      </c>
      <c r="T33" s="12">
        <v>0.59</v>
      </c>
      <c r="U33" s="12">
        <v>0.62</v>
      </c>
      <c r="V33" s="12">
        <v>2.6</v>
      </c>
      <c r="W33" s="12">
        <f>$D$33*W32/100</f>
        <v>0.9273600000000001</v>
      </c>
      <c r="X33" s="12">
        <v>1.33</v>
      </c>
      <c r="Y33" s="12">
        <v>1.51</v>
      </c>
      <c r="Z33" s="12">
        <v>0</v>
      </c>
      <c r="AA33" s="12">
        <v>1.33</v>
      </c>
      <c r="AB33" s="12">
        <v>1.53</v>
      </c>
      <c r="AC33" s="12">
        <f>$D$33*AC32/100</f>
        <v>0.6665399999999999</v>
      </c>
      <c r="AD33" s="12">
        <f>$D$33*AD32/100</f>
        <v>0</v>
      </c>
      <c r="AE33" s="12">
        <f>$D$33*AE32/100</f>
        <v>0</v>
      </c>
      <c r="AF33" s="12">
        <v>3.4</v>
      </c>
      <c r="AG33" s="12">
        <f>$D$33*AG32/100</f>
        <v>1.2954059999999998</v>
      </c>
      <c r="AH33" s="12">
        <f>$D$33*AH32/100</f>
        <v>0.34775999999999996</v>
      </c>
      <c r="AI33" s="12">
        <v>0.06</v>
      </c>
      <c r="AJ33" s="12">
        <v>3.18</v>
      </c>
      <c r="AK33" s="12">
        <v>0.43</v>
      </c>
      <c r="AL33" s="52">
        <v>3.78</v>
      </c>
      <c r="AM33" s="15">
        <v>2.37</v>
      </c>
      <c r="AN33" s="15">
        <v>6.88</v>
      </c>
      <c r="AO33" s="15" t="e">
        <f>#REF!*1.042</f>
        <v>#REF!</v>
      </c>
      <c r="AP33" s="15">
        <v>1.27</v>
      </c>
      <c r="AQ33" s="15" t="e">
        <f>#REF!*1.042</f>
        <v>#REF!</v>
      </c>
      <c r="AR33" s="15" t="e">
        <f>#REF!*1.042</f>
        <v>#REF!</v>
      </c>
      <c r="AS33" s="15" t="e">
        <f>#REF!*1.042</f>
        <v>#REF!</v>
      </c>
      <c r="AT33" s="15" t="e">
        <f>#REF!*1.042</f>
        <v>#REF!</v>
      </c>
      <c r="AU33" s="15" t="e">
        <f>#REF!*1.042</f>
        <v>#REF!</v>
      </c>
      <c r="AV33" s="15" t="e">
        <f>#REF!*1.042</f>
        <v>#REF!</v>
      </c>
      <c r="AW33" s="15" t="e">
        <f>#REF!*1.042</f>
        <v>#REF!</v>
      </c>
      <c r="AX33" s="15" t="e">
        <f>#REF!*1.042</f>
        <v>#REF!</v>
      </c>
      <c r="AY33" s="15" t="e">
        <f>#REF!*1.042</f>
        <v>#REF!</v>
      </c>
      <c r="AZ33" s="15" t="e">
        <f>#REF!*1.042</f>
        <v>#REF!</v>
      </c>
      <c r="BA33" s="15" t="e">
        <f>#REF!*1.042</f>
        <v>#REF!</v>
      </c>
      <c r="BB33" s="15" t="e">
        <f>#REF!*1.042</f>
        <v>#REF!</v>
      </c>
      <c r="BC33" s="15" t="e">
        <f>#REF!*1.042</f>
        <v>#REF!</v>
      </c>
      <c r="BD33" s="15" t="e">
        <f>#REF!*1.042</f>
        <v>#REF!</v>
      </c>
      <c r="BE33" s="15" t="e">
        <f>#REF!*1.042</f>
        <v>#REF!</v>
      </c>
      <c r="BF33" s="15" t="e">
        <f>#REF!*1.042</f>
        <v>#REF!</v>
      </c>
      <c r="BG33" s="15" t="e">
        <f>#REF!*1.042</f>
        <v>#REF!</v>
      </c>
      <c r="BH33" s="15" t="e">
        <f>#REF!*1.042</f>
        <v>#REF!</v>
      </c>
      <c r="BI33" s="48">
        <v>5.71</v>
      </c>
      <c r="BJ33" s="44"/>
      <c r="BK33" s="31"/>
      <c r="BL33" s="40"/>
      <c r="BM33" s="33"/>
      <c r="BN33" s="33"/>
      <c r="BO33" s="41"/>
      <c r="BP33" s="33"/>
      <c r="BQ33" s="33"/>
      <c r="BR33" s="44">
        <v>24.94</v>
      </c>
      <c r="BS33" s="86"/>
      <c r="BT33" s="101"/>
      <c r="BU33" s="76"/>
      <c r="BV33" s="77"/>
      <c r="BX33" s="78"/>
      <c r="BY33" s="79">
        <f>SUM(E33:AK33)</f>
        <v>28.977066</v>
      </c>
      <c r="BZ33" s="79">
        <f>D33-BY33</f>
        <v>0.00293399999999977</v>
      </c>
    </row>
    <row r="34" spans="2:78" s="72" customFormat="1" ht="15" customHeight="1">
      <c r="B34" s="301">
        <v>8</v>
      </c>
      <c r="C34" s="315" t="s">
        <v>8</v>
      </c>
      <c r="D34" s="168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4"/>
      <c r="AL34" s="194"/>
      <c r="AM34" s="194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192"/>
      <c r="BJ34" s="97">
        <f>SUM(AN34:BH34)</f>
        <v>0</v>
      </c>
      <c r="BK34" s="97">
        <f>BJ34-D34</f>
        <v>0</v>
      </c>
      <c r="BL34" s="96"/>
      <c r="BM34" s="98"/>
      <c r="BN34" s="98"/>
      <c r="BO34" s="98"/>
      <c r="BP34" s="105"/>
      <c r="BQ34" s="105"/>
      <c r="BR34" s="226"/>
      <c r="BS34" s="86"/>
      <c r="BT34" s="87"/>
      <c r="BY34" s="79"/>
      <c r="BZ34" s="59"/>
    </row>
    <row r="35" spans="2:78" s="72" customFormat="1" ht="120.75" customHeight="1">
      <c r="B35" s="302"/>
      <c r="C35" s="316"/>
      <c r="D35" s="170">
        <f>E36+F36+G36+H36+I36+J36+K36+L36+M36+N36+O36+P36+Q36+R36+S36+T36+U36+V36+W36+X36+Y36+Z36+AA36+AB36+AC36+AD36+AE36+AF36+AG36+AH36+AI36+AJ36+AK36</f>
        <v>29.456786</v>
      </c>
      <c r="E35" s="170"/>
      <c r="F35" s="170"/>
      <c r="G35" s="170"/>
      <c r="H35" s="170"/>
      <c r="I35" s="170">
        <f>0.01*100</f>
        <v>1</v>
      </c>
      <c r="J35" s="170">
        <f>0.015*100</f>
        <v>1.5</v>
      </c>
      <c r="K35" s="170">
        <f>0.023*100</f>
        <v>2.3</v>
      </c>
      <c r="L35" s="170">
        <f>0.011*100</f>
        <v>1.0999999999999999</v>
      </c>
      <c r="M35" s="170">
        <f>0.008*100</f>
        <v>0.8</v>
      </c>
      <c r="N35" s="170">
        <f>0.012*100</f>
        <v>1.2</v>
      </c>
      <c r="O35" s="171"/>
      <c r="P35" s="170">
        <f>0.032*100</f>
        <v>3.2</v>
      </c>
      <c r="Q35" s="171"/>
      <c r="R35" s="171"/>
      <c r="S35" s="171"/>
      <c r="T35" s="171"/>
      <c r="U35" s="170">
        <f>0.022*100</f>
        <v>2.1999999999999997</v>
      </c>
      <c r="V35" s="170"/>
      <c r="W35" s="170">
        <f>0.032*100</f>
        <v>3.2</v>
      </c>
      <c r="X35" s="171"/>
      <c r="Y35" s="171"/>
      <c r="Z35" s="171"/>
      <c r="AA35" s="171"/>
      <c r="AB35" s="171"/>
      <c r="AC35" s="170">
        <f>0.023*100</f>
        <v>2.3</v>
      </c>
      <c r="AD35" s="170"/>
      <c r="AE35" s="170">
        <v>0</v>
      </c>
      <c r="AF35" s="171"/>
      <c r="AG35" s="170">
        <f>0.0447*100</f>
        <v>4.47</v>
      </c>
      <c r="AH35" s="170">
        <f>0.012*100</f>
        <v>1.2</v>
      </c>
      <c r="AI35" s="170">
        <f>0.0024*100</f>
        <v>0.24</v>
      </c>
      <c r="AJ35" s="171"/>
      <c r="AK35" s="172">
        <f>0.015*100</f>
        <v>1.5</v>
      </c>
      <c r="AL35" s="194"/>
      <c r="AM35" s="194"/>
      <c r="AN35" s="192">
        <v>3.01</v>
      </c>
      <c r="AO35" s="192"/>
      <c r="AP35" s="192"/>
      <c r="AQ35" s="194">
        <v>1.6</v>
      </c>
      <c r="AR35" s="192">
        <v>0.8</v>
      </c>
      <c r="AS35" s="192"/>
      <c r="AT35" s="185"/>
      <c r="AU35" s="185">
        <v>4.66</v>
      </c>
      <c r="AV35" s="195">
        <v>3.85</v>
      </c>
      <c r="AW35" s="185">
        <v>0.18</v>
      </c>
      <c r="AX35" s="195"/>
      <c r="AY35" s="185">
        <v>0.03</v>
      </c>
      <c r="AZ35" s="185">
        <v>0.28</v>
      </c>
      <c r="BA35" s="185">
        <v>3.02</v>
      </c>
      <c r="BB35" s="185"/>
      <c r="BC35" s="185">
        <v>1.48</v>
      </c>
      <c r="BD35" s="185"/>
      <c r="BE35" s="185"/>
      <c r="BF35" s="185"/>
      <c r="BG35" s="185">
        <v>0.26</v>
      </c>
      <c r="BH35" s="185">
        <v>2.59</v>
      </c>
      <c r="BI35" s="185"/>
      <c r="BJ35" s="97">
        <f>SUM(AN35:BH35)</f>
        <v>21.76</v>
      </c>
      <c r="BK35" s="97">
        <f>BJ35-D35</f>
        <v>-7.6967859999999995</v>
      </c>
      <c r="BL35" s="96">
        <f>BJ35/D$35</f>
        <v>0.7387092400372532</v>
      </c>
      <c r="BM35" s="97">
        <f>BF35+BE35+BD35</f>
        <v>0</v>
      </c>
      <c r="BN35" s="97">
        <f>BM35-BC35</f>
        <v>-1.48</v>
      </c>
      <c r="BO35" s="98"/>
      <c r="BP35" s="105"/>
      <c r="BQ35" s="105"/>
      <c r="BR35" s="226"/>
      <c r="BS35" s="86"/>
      <c r="BT35" s="87"/>
      <c r="BY35" s="59" t="s">
        <v>80</v>
      </c>
      <c r="BZ35" s="59"/>
    </row>
    <row r="36" spans="2:78" s="72" customFormat="1" ht="23.25" customHeight="1">
      <c r="B36" s="302"/>
      <c r="C36" s="135"/>
      <c r="D36" s="154">
        <v>29.46</v>
      </c>
      <c r="E36" s="12">
        <v>0.73</v>
      </c>
      <c r="F36" s="12">
        <v>0.29</v>
      </c>
      <c r="G36" s="12">
        <v>0.8</v>
      </c>
      <c r="H36" s="12">
        <v>1.5</v>
      </c>
      <c r="I36" s="12">
        <v>0.27</v>
      </c>
      <c r="J36" s="12">
        <v>0.45</v>
      </c>
      <c r="K36" s="12">
        <v>0.63</v>
      </c>
      <c r="L36" s="12">
        <v>0.3</v>
      </c>
      <c r="M36" s="12">
        <v>0.22</v>
      </c>
      <c r="N36" s="12">
        <v>0.35</v>
      </c>
      <c r="O36" s="12">
        <v>1.02</v>
      </c>
      <c r="P36" s="12">
        <v>0.74</v>
      </c>
      <c r="Q36" s="12">
        <v>0.8</v>
      </c>
      <c r="R36" s="12">
        <v>0.29</v>
      </c>
      <c r="S36" s="12">
        <v>0.8</v>
      </c>
      <c r="T36" s="12">
        <v>0.48</v>
      </c>
      <c r="U36" s="12">
        <f>$D$36*U35/100</f>
        <v>0.64812</v>
      </c>
      <c r="V36" s="12">
        <v>2.6</v>
      </c>
      <c r="W36" s="12">
        <v>0.74</v>
      </c>
      <c r="X36" s="12">
        <v>1.38</v>
      </c>
      <c r="Y36" s="12">
        <v>1.1</v>
      </c>
      <c r="Z36" s="12">
        <v>1.54</v>
      </c>
      <c r="AA36" s="12">
        <v>1.6</v>
      </c>
      <c r="AB36" s="12">
        <v>1.26</v>
      </c>
      <c r="AC36" s="12">
        <f>$D$36*AC35/100</f>
        <v>0.67758</v>
      </c>
      <c r="AD36" s="12">
        <f>$D$36*AD35/100</f>
        <v>0</v>
      </c>
      <c r="AE36" s="12">
        <f>$D$36*AE35/100</f>
        <v>0</v>
      </c>
      <c r="AF36" s="12">
        <v>2.98</v>
      </c>
      <c r="AG36" s="12">
        <f>$D$36*AG35/100</f>
        <v>1.3168619999999998</v>
      </c>
      <c r="AH36" s="12">
        <f>$D$36*AH35/100</f>
        <v>0.35351999999999995</v>
      </c>
      <c r="AI36" s="12">
        <f>$D$36*AI35/100</f>
        <v>0.070704</v>
      </c>
      <c r="AJ36" s="12">
        <v>3.18</v>
      </c>
      <c r="AK36" s="12">
        <v>0.34</v>
      </c>
      <c r="AL36" s="102">
        <f aca="true" t="shared" si="0" ref="AL36:BX36">$D$36*AL35/100</f>
        <v>0</v>
      </c>
      <c r="AM36" s="102">
        <f t="shared" si="0"/>
        <v>0</v>
      </c>
      <c r="AN36" s="102">
        <f t="shared" si="0"/>
        <v>0.886746</v>
      </c>
      <c r="AO36" s="102">
        <f t="shared" si="0"/>
        <v>0</v>
      </c>
      <c r="AP36" s="102">
        <f t="shared" si="0"/>
        <v>0</v>
      </c>
      <c r="AQ36" s="102">
        <f t="shared" si="0"/>
        <v>0.47136</v>
      </c>
      <c r="AR36" s="102">
        <f t="shared" si="0"/>
        <v>0.23568</v>
      </c>
      <c r="AS36" s="102">
        <f t="shared" si="0"/>
        <v>0</v>
      </c>
      <c r="AT36" s="102">
        <f t="shared" si="0"/>
        <v>0</v>
      </c>
      <c r="AU36" s="102">
        <f t="shared" si="0"/>
        <v>1.3728360000000002</v>
      </c>
      <c r="AV36" s="102">
        <f t="shared" si="0"/>
        <v>1.1342100000000002</v>
      </c>
      <c r="AW36" s="102">
        <f t="shared" si="0"/>
        <v>0.05302799999999999</v>
      </c>
      <c r="AX36" s="102">
        <f t="shared" si="0"/>
        <v>0</v>
      </c>
      <c r="AY36" s="102">
        <f t="shared" si="0"/>
        <v>0.008838</v>
      </c>
      <c r="AZ36" s="102">
        <f t="shared" si="0"/>
        <v>0.082488</v>
      </c>
      <c r="BA36" s="102">
        <f t="shared" si="0"/>
        <v>0.889692</v>
      </c>
      <c r="BB36" s="102">
        <f t="shared" si="0"/>
        <v>0</v>
      </c>
      <c r="BC36" s="102">
        <f t="shared" si="0"/>
        <v>0.436008</v>
      </c>
      <c r="BD36" s="102">
        <f t="shared" si="0"/>
        <v>0</v>
      </c>
      <c r="BE36" s="102">
        <f t="shared" si="0"/>
        <v>0</v>
      </c>
      <c r="BF36" s="102">
        <f t="shared" si="0"/>
        <v>0</v>
      </c>
      <c r="BG36" s="102">
        <f t="shared" si="0"/>
        <v>0.076596</v>
      </c>
      <c r="BH36" s="102">
        <f t="shared" si="0"/>
        <v>0.763014</v>
      </c>
      <c r="BI36" s="102">
        <f t="shared" si="0"/>
        <v>0</v>
      </c>
      <c r="BJ36" s="102">
        <f t="shared" si="0"/>
        <v>6.410496</v>
      </c>
      <c r="BK36" s="102">
        <f t="shared" si="0"/>
        <v>-2.2674731556</v>
      </c>
      <c r="BL36" s="102">
        <f t="shared" si="0"/>
        <v>0.21762374211497482</v>
      </c>
      <c r="BM36" s="102">
        <f t="shared" si="0"/>
        <v>0</v>
      </c>
      <c r="BN36" s="102">
        <f t="shared" si="0"/>
        <v>-0.436008</v>
      </c>
      <c r="BO36" s="102">
        <f t="shared" si="0"/>
        <v>0</v>
      </c>
      <c r="BP36" s="102">
        <f t="shared" si="0"/>
        <v>0</v>
      </c>
      <c r="BQ36" s="102">
        <f t="shared" si="0"/>
        <v>0</v>
      </c>
      <c r="BR36" s="176">
        <f t="shared" si="0"/>
        <v>0</v>
      </c>
      <c r="BS36" s="102">
        <f t="shared" si="0"/>
        <v>0</v>
      </c>
      <c r="BT36" s="102">
        <f t="shared" si="0"/>
        <v>0</v>
      </c>
      <c r="BU36" s="102">
        <f t="shared" si="0"/>
        <v>0</v>
      </c>
      <c r="BV36" s="102">
        <f t="shared" si="0"/>
        <v>0</v>
      </c>
      <c r="BW36" s="102">
        <f t="shared" si="0"/>
        <v>0</v>
      </c>
      <c r="BX36" s="102">
        <f t="shared" si="0"/>
        <v>0</v>
      </c>
      <c r="BY36" s="79">
        <f>SUM(E36:AK36)</f>
        <v>29.456786</v>
      </c>
      <c r="BZ36" s="79">
        <f>D36-BY36</f>
        <v>0.003213999999999828</v>
      </c>
    </row>
    <row r="37" spans="2:78" s="72" customFormat="1" ht="57" customHeight="1">
      <c r="B37" s="303">
        <v>9</v>
      </c>
      <c r="C37" s="315" t="s">
        <v>9</v>
      </c>
      <c r="D37" s="161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9"/>
      <c r="AL37" s="194"/>
      <c r="AM37" s="194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192"/>
      <c r="BJ37" s="97">
        <f>SUM(AN37:BH37)</f>
        <v>0</v>
      </c>
      <c r="BK37" s="97">
        <f>BJ37-D37</f>
        <v>0</v>
      </c>
      <c r="BL37" s="96"/>
      <c r="BM37" s="98"/>
      <c r="BN37" s="98"/>
      <c r="BO37" s="98"/>
      <c r="BP37" s="105"/>
      <c r="BQ37" s="105"/>
      <c r="BR37" s="226"/>
      <c r="BS37" s="86"/>
      <c r="BT37" s="87"/>
      <c r="BY37" s="79"/>
      <c r="BZ37" s="59"/>
    </row>
    <row r="38" spans="2:78" s="72" customFormat="1" ht="108" customHeight="1" thickBot="1">
      <c r="B38" s="304"/>
      <c r="C38" s="316"/>
      <c r="D38" s="190">
        <f>E39+F39+G39+H39+I39+J39+K39+L39+M39+N39+O39+P39+Q39+R39+S39+T39+U39+V39+W39+X39+Y39+Z39+AA39+AB39+AC39+AD39+AE39+AF39+AG39+AH39+AI39+AJ39+AK39</f>
        <v>28.976818000000005</v>
      </c>
      <c r="E38" s="170"/>
      <c r="F38" s="170"/>
      <c r="G38" s="170"/>
      <c r="H38" s="170"/>
      <c r="I38" s="170">
        <f>0.01*100</f>
        <v>1</v>
      </c>
      <c r="J38" s="170">
        <f>0.015*100</f>
        <v>1.5</v>
      </c>
      <c r="K38" s="170">
        <f>0.023*100</f>
        <v>2.3</v>
      </c>
      <c r="L38" s="170">
        <f>0.011*100</f>
        <v>1.0999999999999999</v>
      </c>
      <c r="M38" s="170">
        <f>0.008*100</f>
        <v>0.8</v>
      </c>
      <c r="N38" s="170">
        <f>0.012*100</f>
        <v>1.2</v>
      </c>
      <c r="O38" s="171"/>
      <c r="P38" s="170"/>
      <c r="Q38" s="171"/>
      <c r="R38" s="171"/>
      <c r="S38" s="171"/>
      <c r="T38" s="171"/>
      <c r="U38" s="170">
        <f>0.022*100</f>
        <v>2.1999999999999997</v>
      </c>
      <c r="V38" s="170"/>
      <c r="W38" s="170">
        <f>0.032*100</f>
        <v>3.2</v>
      </c>
      <c r="X38" s="171"/>
      <c r="Y38" s="170">
        <f>0.04*100</f>
        <v>4</v>
      </c>
      <c r="Z38" s="170">
        <f>0.07*100</f>
        <v>7.000000000000001</v>
      </c>
      <c r="AA38" s="171"/>
      <c r="AB38" s="171"/>
      <c r="AC38" s="170">
        <f>0.023*100</f>
        <v>2.3</v>
      </c>
      <c r="AD38" s="170"/>
      <c r="AE38" s="170">
        <v>0</v>
      </c>
      <c r="AF38" s="171"/>
      <c r="AG38" s="170">
        <f>0.0447*100</f>
        <v>4.47</v>
      </c>
      <c r="AH38" s="170">
        <f>0.012*100</f>
        <v>1.2</v>
      </c>
      <c r="AI38" s="170">
        <f>0.0024*100</f>
        <v>0.24</v>
      </c>
      <c r="AJ38" s="171"/>
      <c r="AK38" s="172">
        <f>0.015*100</f>
        <v>1.5</v>
      </c>
      <c r="AL38" s="194"/>
      <c r="AM38" s="194"/>
      <c r="AN38" s="192">
        <v>3.01</v>
      </c>
      <c r="AO38" s="192"/>
      <c r="AP38" s="192"/>
      <c r="AQ38" s="194">
        <v>1.6</v>
      </c>
      <c r="AR38" s="192">
        <v>0.8</v>
      </c>
      <c r="AS38" s="192"/>
      <c r="AT38" s="185"/>
      <c r="AU38" s="185">
        <v>4.66</v>
      </c>
      <c r="AV38" s="195">
        <v>3.85</v>
      </c>
      <c r="AW38" s="185">
        <v>0.35</v>
      </c>
      <c r="AX38" s="195"/>
      <c r="AY38" s="185">
        <v>0.03</v>
      </c>
      <c r="AZ38" s="185">
        <v>0.38</v>
      </c>
      <c r="BA38" s="185">
        <v>3.02</v>
      </c>
      <c r="BB38" s="185"/>
      <c r="BC38" s="185">
        <v>1.48</v>
      </c>
      <c r="BD38" s="185"/>
      <c r="BE38" s="185"/>
      <c r="BF38" s="185"/>
      <c r="BG38" s="185">
        <v>0.26</v>
      </c>
      <c r="BH38" s="185">
        <v>2.59</v>
      </c>
      <c r="BI38" s="185"/>
      <c r="BJ38" s="97">
        <f>SUM(AN38:BH38)</f>
        <v>22.03</v>
      </c>
      <c r="BK38" s="97">
        <f>BJ38-D38</f>
        <v>-6.946818000000004</v>
      </c>
      <c r="BL38" s="96">
        <f>BJ38/D$38</f>
        <v>0.7602629108551532</v>
      </c>
      <c r="BM38" s="24">
        <f>BF38+BE38+BD38</f>
        <v>0</v>
      </c>
      <c r="BN38" s="24">
        <f>BM38-BC38</f>
        <v>-1.48</v>
      </c>
      <c r="BO38" s="105"/>
      <c r="BP38" s="105"/>
      <c r="BQ38" s="105"/>
      <c r="BR38" s="226"/>
      <c r="BS38" s="86"/>
      <c r="BT38" s="87"/>
      <c r="BY38" s="59" t="s">
        <v>80</v>
      </c>
      <c r="BZ38" s="59"/>
    </row>
    <row r="39" spans="2:78" s="72" customFormat="1" ht="21.75" customHeight="1" thickBot="1">
      <c r="B39" s="305"/>
      <c r="C39" s="134"/>
      <c r="D39" s="12">
        <v>28.98</v>
      </c>
      <c r="E39" s="12">
        <v>0.72</v>
      </c>
      <c r="F39" s="12">
        <v>0.29</v>
      </c>
      <c r="G39" s="12">
        <v>0.8</v>
      </c>
      <c r="H39" s="12">
        <v>1.5</v>
      </c>
      <c r="I39" s="12">
        <v>0.27</v>
      </c>
      <c r="J39" s="12">
        <v>0.45</v>
      </c>
      <c r="K39" s="12">
        <v>0.63</v>
      </c>
      <c r="L39" s="12">
        <v>0.3</v>
      </c>
      <c r="M39" s="12">
        <v>0.2</v>
      </c>
      <c r="N39" s="12">
        <v>0.35</v>
      </c>
      <c r="O39" s="12">
        <v>2.02</v>
      </c>
      <c r="P39" s="12">
        <v>0.84</v>
      </c>
      <c r="Q39" s="12">
        <v>0.8</v>
      </c>
      <c r="R39" s="12">
        <v>0.29</v>
      </c>
      <c r="S39" s="12">
        <v>0.8</v>
      </c>
      <c r="T39" s="12">
        <v>0.48</v>
      </c>
      <c r="U39" s="12">
        <f>$D$39*U38/100</f>
        <v>0.6375599999999999</v>
      </c>
      <c r="V39" s="12">
        <v>2.6</v>
      </c>
      <c r="W39" s="12">
        <v>0.74</v>
      </c>
      <c r="X39" s="12">
        <v>1.63</v>
      </c>
      <c r="Y39" s="12">
        <v>1.16</v>
      </c>
      <c r="Z39" s="12">
        <v>0</v>
      </c>
      <c r="AA39" s="12">
        <v>1.32</v>
      </c>
      <c r="AB39" s="12">
        <v>1.26</v>
      </c>
      <c r="AC39" s="12">
        <f>$D$39*AC38/100</f>
        <v>0.6665399999999999</v>
      </c>
      <c r="AD39" s="12">
        <f>$D$39*AD38/100</f>
        <v>0</v>
      </c>
      <c r="AE39" s="12">
        <f>$D$39*AE38/100</f>
        <v>0</v>
      </c>
      <c r="AF39" s="12">
        <v>2.99</v>
      </c>
      <c r="AG39" s="12">
        <f>$D$39*AG38/100</f>
        <v>1.2954059999999998</v>
      </c>
      <c r="AH39" s="12">
        <f>$D$39*AH38/100</f>
        <v>0.34775999999999996</v>
      </c>
      <c r="AI39" s="12">
        <f>$D$39*AI38/100</f>
        <v>0.069552</v>
      </c>
      <c r="AJ39" s="12">
        <v>3.18</v>
      </c>
      <c r="AK39" s="12">
        <v>0.34</v>
      </c>
      <c r="AL39" s="52">
        <v>2.43</v>
      </c>
      <c r="AM39" s="15">
        <v>2.85</v>
      </c>
      <c r="AN39" s="15">
        <v>4.94</v>
      </c>
      <c r="AO39" s="15" t="e">
        <f>#REF!*1.042</f>
        <v>#REF!</v>
      </c>
      <c r="AP39" s="15">
        <v>1.64</v>
      </c>
      <c r="AQ39" s="15" t="e">
        <f>#REF!*1.042</f>
        <v>#REF!</v>
      </c>
      <c r="AR39" s="15" t="e">
        <f>#REF!*1.042</f>
        <v>#REF!</v>
      </c>
      <c r="AS39" s="15" t="e">
        <f>#REF!*1.042</f>
        <v>#REF!</v>
      </c>
      <c r="AT39" s="15" t="e">
        <f>#REF!*1.042</f>
        <v>#REF!</v>
      </c>
      <c r="AU39" s="15" t="e">
        <f>#REF!*1.042</f>
        <v>#REF!</v>
      </c>
      <c r="AV39" s="15" t="e">
        <f>#REF!*1.042</f>
        <v>#REF!</v>
      </c>
      <c r="AW39" s="15" t="e">
        <f>#REF!*1.042</f>
        <v>#REF!</v>
      </c>
      <c r="AX39" s="15" t="e">
        <f>#REF!*1.042</f>
        <v>#REF!</v>
      </c>
      <c r="AY39" s="15" t="e">
        <f>#REF!*1.042</f>
        <v>#REF!</v>
      </c>
      <c r="AZ39" s="15" t="e">
        <f>#REF!*1.042</f>
        <v>#REF!</v>
      </c>
      <c r="BA39" s="15" t="e">
        <f>#REF!*1.042</f>
        <v>#REF!</v>
      </c>
      <c r="BB39" s="15" t="e">
        <f>#REF!*1.042</f>
        <v>#REF!</v>
      </c>
      <c r="BC39" s="15" t="e">
        <f>#REF!*1.042</f>
        <v>#REF!</v>
      </c>
      <c r="BD39" s="15" t="e">
        <f>#REF!*1.042</f>
        <v>#REF!</v>
      </c>
      <c r="BE39" s="15" t="e">
        <f>#REF!*1.042</f>
        <v>#REF!</v>
      </c>
      <c r="BF39" s="15" t="e">
        <f>#REF!*1.042</f>
        <v>#REF!</v>
      </c>
      <c r="BG39" s="15" t="e">
        <f>#REF!*1.042</f>
        <v>#REF!</v>
      </c>
      <c r="BH39" s="15" t="e">
        <f>#REF!*1.042</f>
        <v>#REF!</v>
      </c>
      <c r="BI39" s="15">
        <v>4.59</v>
      </c>
      <c r="BJ39" s="30"/>
      <c r="BK39" s="31"/>
      <c r="BL39" s="40"/>
      <c r="BM39" s="33"/>
      <c r="BN39" s="33"/>
      <c r="BO39" s="182"/>
      <c r="BP39" s="182"/>
      <c r="BQ39" s="41"/>
      <c r="BR39" s="44">
        <v>20.31</v>
      </c>
      <c r="BS39" s="86"/>
      <c r="BT39" s="115"/>
      <c r="BU39" s="76"/>
      <c r="BV39" s="77"/>
      <c r="BX39" s="78"/>
      <c r="BY39" s="79">
        <f>SUM(E39:AK39)</f>
        <v>28.976818000000005</v>
      </c>
      <c r="BZ39" s="79">
        <f>D39-BY39</f>
        <v>0.003181999999995355</v>
      </c>
    </row>
    <row r="40" spans="2:78" s="72" customFormat="1" ht="18" customHeight="1">
      <c r="B40" s="303">
        <v>10</v>
      </c>
      <c r="C40" s="315" t="s">
        <v>131</v>
      </c>
      <c r="D40" s="161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9"/>
      <c r="AL40" s="14"/>
      <c r="AM40" s="14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197"/>
      <c r="BJ40" s="116"/>
      <c r="BK40" s="117"/>
      <c r="BL40" s="118"/>
      <c r="BM40" s="105"/>
      <c r="BN40" s="105"/>
      <c r="BO40" s="105"/>
      <c r="BP40" s="105"/>
      <c r="BQ40" s="105"/>
      <c r="BR40" s="226"/>
      <c r="BS40" s="86"/>
      <c r="BT40" s="87"/>
      <c r="BY40" s="79"/>
      <c r="BZ40" s="59"/>
    </row>
    <row r="41" spans="2:78" s="72" customFormat="1" ht="101.25" customHeight="1" thickBot="1">
      <c r="B41" s="304"/>
      <c r="C41" s="316"/>
      <c r="D41" s="190">
        <f>E42+F42+G42+H42+I42+J42+K42+L42+M42+N42+O42+P42+Q42+R42+S42+T42+U42++V42+W42+X42+Y42+Z42+AA42+AB42+AC42+AD42+AE42+AF42+AG42+AH42+AI42+AJ42+AK42</f>
        <v>28.976818000000005</v>
      </c>
      <c r="E41" s="170">
        <v>1.4</v>
      </c>
      <c r="F41" s="170"/>
      <c r="G41" s="170"/>
      <c r="H41" s="170"/>
      <c r="I41" s="170">
        <f>0.01*100</f>
        <v>1</v>
      </c>
      <c r="J41" s="170">
        <f>0.015*100</f>
        <v>1.5</v>
      </c>
      <c r="K41" s="170">
        <f>0.023*100</f>
        <v>2.3</v>
      </c>
      <c r="L41" s="170">
        <f>0.011*100</f>
        <v>1.0999999999999999</v>
      </c>
      <c r="M41" s="170">
        <f>0.008*100</f>
        <v>0.8</v>
      </c>
      <c r="N41" s="170">
        <f>0.012*100</f>
        <v>1.2</v>
      </c>
      <c r="O41" s="171"/>
      <c r="P41" s="170">
        <f>0.032*100</f>
        <v>3.2</v>
      </c>
      <c r="Q41" s="171"/>
      <c r="R41" s="171"/>
      <c r="S41" s="171"/>
      <c r="T41" s="171"/>
      <c r="U41" s="170">
        <f>0.022*100</f>
        <v>2.1999999999999997</v>
      </c>
      <c r="V41" s="170"/>
      <c r="W41" s="170">
        <f>0.032*100</f>
        <v>3.2</v>
      </c>
      <c r="X41" s="171"/>
      <c r="Y41" s="170">
        <f>0.04*100</f>
        <v>4</v>
      </c>
      <c r="Z41" s="170">
        <f>0.07*100</f>
        <v>7.000000000000001</v>
      </c>
      <c r="AA41" s="171"/>
      <c r="AB41" s="171"/>
      <c r="AC41" s="170">
        <f>0.023*100</f>
        <v>2.3</v>
      </c>
      <c r="AD41" s="170"/>
      <c r="AE41" s="170">
        <v>0</v>
      </c>
      <c r="AF41" s="171"/>
      <c r="AG41" s="170">
        <f>0.0447*100</f>
        <v>4.47</v>
      </c>
      <c r="AH41" s="170">
        <f>0.012*100</f>
        <v>1.2</v>
      </c>
      <c r="AI41" s="170">
        <f>0.0024*100</f>
        <v>0.24</v>
      </c>
      <c r="AJ41" s="171"/>
      <c r="AK41" s="172">
        <f>0.015*100</f>
        <v>1.5</v>
      </c>
      <c r="AL41" s="194"/>
      <c r="AM41" s="194"/>
      <c r="AN41" s="192">
        <v>3.01</v>
      </c>
      <c r="AO41" s="192"/>
      <c r="AP41" s="192"/>
      <c r="AQ41" s="194">
        <v>1.6</v>
      </c>
      <c r="AR41" s="192">
        <v>0.8</v>
      </c>
      <c r="AS41" s="192"/>
      <c r="AT41" s="185"/>
      <c r="AU41" s="185">
        <v>4.66</v>
      </c>
      <c r="AV41" s="195">
        <v>3.85</v>
      </c>
      <c r="AW41" s="185">
        <v>0.35</v>
      </c>
      <c r="AX41" s="195"/>
      <c r="AY41" s="185">
        <v>0.03</v>
      </c>
      <c r="AZ41" s="185">
        <v>0.38</v>
      </c>
      <c r="BA41" s="185">
        <v>3.02</v>
      </c>
      <c r="BB41" s="185"/>
      <c r="BC41" s="185">
        <v>1.48</v>
      </c>
      <c r="BD41" s="185"/>
      <c r="BE41" s="185"/>
      <c r="BF41" s="185"/>
      <c r="BG41" s="185">
        <v>0.26</v>
      </c>
      <c r="BH41" s="185">
        <v>2.59</v>
      </c>
      <c r="BI41" s="185"/>
      <c r="BJ41" s="97">
        <f>SUM(AN41:BH41)</f>
        <v>22.03</v>
      </c>
      <c r="BK41" s="97">
        <f>BJ41-D41</f>
        <v>-6.946818000000004</v>
      </c>
      <c r="BL41" s="96">
        <f>BJ41/D41</f>
        <v>0.7602629108551532</v>
      </c>
      <c r="BM41" s="97">
        <f>BF41+BE41+BD41</f>
        <v>0</v>
      </c>
      <c r="BN41" s="97">
        <f>BM41-BC41</f>
        <v>-1.48</v>
      </c>
      <c r="BO41" s="98"/>
      <c r="BP41" s="105"/>
      <c r="BQ41" s="105"/>
      <c r="BR41" s="226"/>
      <c r="BS41" s="119"/>
      <c r="BT41" s="87"/>
      <c r="BY41" s="59" t="s">
        <v>80</v>
      </c>
      <c r="BZ41" s="59"/>
    </row>
    <row r="42" spans="2:78" s="72" customFormat="1" ht="24" customHeight="1" thickBot="1">
      <c r="B42" s="181"/>
      <c r="C42" s="134"/>
      <c r="D42" s="158">
        <v>28.98</v>
      </c>
      <c r="E42" s="12">
        <v>0.72</v>
      </c>
      <c r="F42" s="12">
        <v>0.29</v>
      </c>
      <c r="G42" s="12">
        <v>0.8</v>
      </c>
      <c r="H42" s="12">
        <v>1.5</v>
      </c>
      <c r="I42" s="12">
        <v>0.27</v>
      </c>
      <c r="J42" s="12">
        <v>0.45</v>
      </c>
      <c r="K42" s="12">
        <v>0.63</v>
      </c>
      <c r="L42" s="12">
        <v>0.3</v>
      </c>
      <c r="M42" s="12">
        <v>0.22</v>
      </c>
      <c r="N42" s="12">
        <v>0.35</v>
      </c>
      <c r="O42" s="12">
        <v>2.02</v>
      </c>
      <c r="P42" s="12">
        <v>0.84</v>
      </c>
      <c r="Q42" s="12">
        <v>0.8</v>
      </c>
      <c r="R42" s="12">
        <v>0.29</v>
      </c>
      <c r="S42" s="12">
        <v>0.8</v>
      </c>
      <c r="T42" s="12">
        <v>0.48</v>
      </c>
      <c r="U42" s="12">
        <f>$D$42*U41/100</f>
        <v>0.6375599999999999</v>
      </c>
      <c r="V42" s="12">
        <v>2.6</v>
      </c>
      <c r="W42" s="12">
        <v>0.74</v>
      </c>
      <c r="X42" s="12">
        <v>1.63</v>
      </c>
      <c r="Y42" s="12">
        <v>1.16</v>
      </c>
      <c r="Z42" s="12">
        <v>0</v>
      </c>
      <c r="AA42" s="12">
        <v>1.3</v>
      </c>
      <c r="AB42" s="12">
        <v>1.26</v>
      </c>
      <c r="AC42" s="12">
        <f>$D$42*AC41/100</f>
        <v>0.6665399999999999</v>
      </c>
      <c r="AD42" s="12">
        <f>$D$42*AD41/100</f>
        <v>0</v>
      </c>
      <c r="AE42" s="12">
        <f>$D$42*AE41/100</f>
        <v>0</v>
      </c>
      <c r="AF42" s="12">
        <v>2.99</v>
      </c>
      <c r="AG42" s="12">
        <f>$D$42*AG41/100</f>
        <v>1.2954059999999998</v>
      </c>
      <c r="AH42" s="12">
        <f>$D$42*AH41/100</f>
        <v>0.34775999999999996</v>
      </c>
      <c r="AI42" s="12">
        <f>$D$42*AI41/100</f>
        <v>0.069552</v>
      </c>
      <c r="AJ42" s="12">
        <v>3.18</v>
      </c>
      <c r="AK42" s="12">
        <v>0.34</v>
      </c>
      <c r="AL42" s="52">
        <v>1.54</v>
      </c>
      <c r="AM42" s="15">
        <v>2.67</v>
      </c>
      <c r="AN42" s="15">
        <v>4.84</v>
      </c>
      <c r="AO42" s="15" t="e">
        <f>#REF!*1.042</f>
        <v>#REF!</v>
      </c>
      <c r="AP42" s="15">
        <v>1</v>
      </c>
      <c r="AQ42" s="15" t="e">
        <f>#REF!*1.042</f>
        <v>#REF!</v>
      </c>
      <c r="AR42" s="15" t="e">
        <f>#REF!*1.042</f>
        <v>#REF!</v>
      </c>
      <c r="AS42" s="15" t="e">
        <f>#REF!*1.042</f>
        <v>#REF!</v>
      </c>
      <c r="AT42" s="15" t="e">
        <f>#REF!*1.042</f>
        <v>#REF!</v>
      </c>
      <c r="AU42" s="15" t="e">
        <f>#REF!*1.042</f>
        <v>#REF!</v>
      </c>
      <c r="AV42" s="15" t="e">
        <f>#REF!*1.042</f>
        <v>#REF!</v>
      </c>
      <c r="AW42" s="15" t="e">
        <f>#REF!*1.042</f>
        <v>#REF!</v>
      </c>
      <c r="AX42" s="15" t="e">
        <f>#REF!*1.042</f>
        <v>#REF!</v>
      </c>
      <c r="AY42" s="15" t="e">
        <f>#REF!*1.042</f>
        <v>#REF!</v>
      </c>
      <c r="AZ42" s="15" t="e">
        <f>#REF!*1.042</f>
        <v>#REF!</v>
      </c>
      <c r="BA42" s="15" t="e">
        <f>#REF!*1.042</f>
        <v>#REF!</v>
      </c>
      <c r="BB42" s="15" t="e">
        <f>#REF!*1.042</f>
        <v>#REF!</v>
      </c>
      <c r="BC42" s="15" t="e">
        <f>#REF!*1.042</f>
        <v>#REF!</v>
      </c>
      <c r="BD42" s="15" t="e">
        <f>#REF!*1.042</f>
        <v>#REF!</v>
      </c>
      <c r="BE42" s="15" t="e">
        <f>#REF!*1.042</f>
        <v>#REF!</v>
      </c>
      <c r="BF42" s="15" t="e">
        <f>#REF!*1.042</f>
        <v>#REF!</v>
      </c>
      <c r="BG42" s="15" t="e">
        <f>#REF!*1.042</f>
        <v>#REF!</v>
      </c>
      <c r="BH42" s="15" t="e">
        <f>#REF!*1.042</f>
        <v>#REF!</v>
      </c>
      <c r="BI42" s="15">
        <v>5.17</v>
      </c>
      <c r="BJ42" s="44"/>
      <c r="BK42" s="31"/>
      <c r="BL42" s="40"/>
      <c r="BM42" s="33"/>
      <c r="BN42" s="33"/>
      <c r="BO42" s="182"/>
      <c r="BP42" s="182"/>
      <c r="BQ42" s="41"/>
      <c r="BR42" s="44">
        <v>20.43</v>
      </c>
      <c r="BS42" s="86"/>
      <c r="BT42" s="115"/>
      <c r="BU42" s="76"/>
      <c r="BV42" s="77"/>
      <c r="BX42" s="78"/>
      <c r="BY42" s="79">
        <f>SUM(E42:AK42)</f>
        <v>28.976818000000005</v>
      </c>
      <c r="BZ42" s="79">
        <f>D42-BY42</f>
        <v>0.003181999999995355</v>
      </c>
    </row>
    <row r="43" spans="2:78" s="72" customFormat="1" ht="18" customHeight="1" collapsed="1">
      <c r="B43" s="303">
        <v>11</v>
      </c>
      <c r="C43" s="357" t="s">
        <v>23</v>
      </c>
      <c r="D43" s="189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4"/>
      <c r="AL43" s="14"/>
      <c r="AM43" s="14"/>
      <c r="AN43" s="359"/>
      <c r="AO43" s="359"/>
      <c r="AP43" s="359"/>
      <c r="AQ43" s="359"/>
      <c r="AR43" s="359"/>
      <c r="AS43" s="359"/>
      <c r="AT43" s="359"/>
      <c r="AU43" s="359"/>
      <c r="AV43" s="359"/>
      <c r="AW43" s="359"/>
      <c r="AX43" s="359"/>
      <c r="AY43" s="359"/>
      <c r="AZ43" s="359"/>
      <c r="BA43" s="359"/>
      <c r="BB43" s="359"/>
      <c r="BC43" s="359"/>
      <c r="BD43" s="359"/>
      <c r="BE43" s="359"/>
      <c r="BF43" s="359"/>
      <c r="BG43" s="359"/>
      <c r="BH43" s="359"/>
      <c r="BI43" s="197"/>
      <c r="BJ43" s="116"/>
      <c r="BK43" s="117"/>
      <c r="BL43" s="118"/>
      <c r="BM43" s="105"/>
      <c r="BN43" s="105"/>
      <c r="BO43" s="105"/>
      <c r="BP43" s="105"/>
      <c r="BQ43" s="105"/>
      <c r="BR43" s="226"/>
      <c r="BS43" s="86"/>
      <c r="BT43" s="87"/>
      <c r="BY43" s="79"/>
      <c r="BZ43" s="59"/>
    </row>
    <row r="44" spans="2:78" s="72" customFormat="1" ht="140.25" customHeight="1" thickBot="1">
      <c r="B44" s="304"/>
      <c r="C44" s="358"/>
      <c r="D44" s="190">
        <f>E45+F45+G45+H45+I45+J45+K45+L45+M45+N45+O45+P45+Q45+R45+S45+T45+U45+V45+W45+X45+Y45+Z45+AA45+AB45+AC45+AD45+AE45+AF45+AG45+AH45+AI45+AJ45+AK45</f>
        <v>28.976818000000005</v>
      </c>
      <c r="E44" s="170">
        <f>E45*100/D45</f>
        <v>2.484472049689441</v>
      </c>
      <c r="F44" s="170"/>
      <c r="G44" s="170"/>
      <c r="H44" s="170"/>
      <c r="I44" s="170">
        <f>0.01*100</f>
        <v>1</v>
      </c>
      <c r="J44" s="170">
        <f>0.015*100</f>
        <v>1.5</v>
      </c>
      <c r="K44" s="170">
        <f>0.023*100</f>
        <v>2.3</v>
      </c>
      <c r="L44" s="170">
        <f>0.011*100</f>
        <v>1.0999999999999999</v>
      </c>
      <c r="M44" s="170">
        <f>0.008*100</f>
        <v>0.8</v>
      </c>
      <c r="N44" s="170">
        <f>0.012*100</f>
        <v>1.2</v>
      </c>
      <c r="O44" s="171"/>
      <c r="P44" s="170">
        <f>0.032*100</f>
        <v>3.2</v>
      </c>
      <c r="Q44" s="171"/>
      <c r="R44" s="171"/>
      <c r="S44" s="171"/>
      <c r="T44" s="171"/>
      <c r="U44" s="170">
        <f>0.022*100</f>
        <v>2.1999999999999997</v>
      </c>
      <c r="V44" s="170"/>
      <c r="W44" s="170">
        <f>0.032*100</f>
        <v>3.2</v>
      </c>
      <c r="X44" s="171"/>
      <c r="Y44" s="170">
        <f>0.04*100</f>
        <v>4</v>
      </c>
      <c r="Z44" s="170">
        <f>0.07*100</f>
        <v>7.000000000000001</v>
      </c>
      <c r="AA44" s="171"/>
      <c r="AB44" s="171"/>
      <c r="AC44" s="170">
        <f>0.023*100</f>
        <v>2.3</v>
      </c>
      <c r="AD44" s="170"/>
      <c r="AE44" s="170">
        <v>0</v>
      </c>
      <c r="AF44" s="171"/>
      <c r="AG44" s="170">
        <f>0.0447*100</f>
        <v>4.47</v>
      </c>
      <c r="AH44" s="170">
        <f>0.012*100</f>
        <v>1.2</v>
      </c>
      <c r="AI44" s="170">
        <f>0.0024*100</f>
        <v>0.24</v>
      </c>
      <c r="AJ44" s="171"/>
      <c r="AK44" s="172">
        <f>0.015*100</f>
        <v>1.5</v>
      </c>
      <c r="AL44" s="194"/>
      <c r="AM44" s="194"/>
      <c r="AN44" s="192">
        <v>3.01</v>
      </c>
      <c r="AO44" s="192"/>
      <c r="AP44" s="192"/>
      <c r="AQ44" s="194">
        <v>1.6</v>
      </c>
      <c r="AR44" s="192">
        <v>0.8</v>
      </c>
      <c r="AS44" s="192"/>
      <c r="AT44" s="185"/>
      <c r="AU44" s="185">
        <v>4.66</v>
      </c>
      <c r="AV44" s="195">
        <v>3.85</v>
      </c>
      <c r="AW44" s="185">
        <v>0.35</v>
      </c>
      <c r="AX44" s="195"/>
      <c r="AY44" s="185">
        <v>0.03</v>
      </c>
      <c r="AZ44" s="185">
        <v>0.38</v>
      </c>
      <c r="BA44" s="185">
        <v>3.02</v>
      </c>
      <c r="BB44" s="185"/>
      <c r="BC44" s="185">
        <v>1.48</v>
      </c>
      <c r="BD44" s="185"/>
      <c r="BE44" s="185"/>
      <c r="BF44" s="185"/>
      <c r="BG44" s="185">
        <v>0.26</v>
      </c>
      <c r="BH44" s="185">
        <v>2.59</v>
      </c>
      <c r="BI44" s="185"/>
      <c r="BJ44" s="49">
        <f>SUM(AN44:BH44)</f>
        <v>22.03</v>
      </c>
      <c r="BK44" s="26">
        <f>BJ44-D44</f>
        <v>-6.946818000000004</v>
      </c>
      <c r="BL44" s="120">
        <f>BJ44/D44</f>
        <v>0.7602629108551532</v>
      </c>
      <c r="BM44" s="24">
        <f>BF44+BE44+BD44</f>
        <v>0</v>
      </c>
      <c r="BN44" s="24">
        <f>BM44-BC44</f>
        <v>-1.48</v>
      </c>
      <c r="BO44" s="105"/>
      <c r="BP44" s="105"/>
      <c r="BQ44" s="105"/>
      <c r="BR44" s="226"/>
      <c r="BS44" s="86"/>
      <c r="BT44" s="87"/>
      <c r="BY44" s="59" t="s">
        <v>80</v>
      </c>
      <c r="BZ44" s="59"/>
    </row>
    <row r="45" spans="2:78" s="72" customFormat="1" ht="20.25" customHeight="1" thickBot="1">
      <c r="B45" s="181"/>
      <c r="C45" s="134"/>
      <c r="D45" s="154">
        <v>28.98</v>
      </c>
      <c r="E45" s="12">
        <v>0.72</v>
      </c>
      <c r="F45" s="12">
        <v>0.29</v>
      </c>
      <c r="G45" s="12">
        <v>0.8</v>
      </c>
      <c r="H45" s="12">
        <v>1.5</v>
      </c>
      <c r="I45" s="12">
        <v>0.27</v>
      </c>
      <c r="J45" s="12">
        <v>0.45</v>
      </c>
      <c r="K45" s="12">
        <v>0.63</v>
      </c>
      <c r="L45" s="12">
        <v>0.3</v>
      </c>
      <c r="M45" s="12">
        <v>0.22</v>
      </c>
      <c r="N45" s="12">
        <v>0.35</v>
      </c>
      <c r="O45" s="12">
        <v>2.02</v>
      </c>
      <c r="P45" s="12">
        <v>0.84</v>
      </c>
      <c r="Q45" s="12">
        <v>0.8</v>
      </c>
      <c r="R45" s="12">
        <v>0.29</v>
      </c>
      <c r="S45" s="12">
        <v>0.8</v>
      </c>
      <c r="T45" s="12">
        <v>0.48</v>
      </c>
      <c r="U45" s="12">
        <f>$D$45*U44/100</f>
        <v>0.6375599999999999</v>
      </c>
      <c r="V45" s="12">
        <v>2.6</v>
      </c>
      <c r="W45" s="12">
        <v>0.74</v>
      </c>
      <c r="X45" s="12">
        <v>1.63</v>
      </c>
      <c r="Y45" s="12">
        <v>1.16</v>
      </c>
      <c r="Z45" s="12">
        <v>0</v>
      </c>
      <c r="AA45" s="12">
        <v>1.3</v>
      </c>
      <c r="AB45" s="12">
        <v>1.26</v>
      </c>
      <c r="AC45" s="12">
        <f>$D$45*AC44/100</f>
        <v>0.6665399999999999</v>
      </c>
      <c r="AD45" s="12">
        <f>$D$45*AD44/100</f>
        <v>0</v>
      </c>
      <c r="AE45" s="12">
        <f>$D$45*AE44/100</f>
        <v>0</v>
      </c>
      <c r="AF45" s="12">
        <v>2.99</v>
      </c>
      <c r="AG45" s="12">
        <f>$D$45*AG44/100</f>
        <v>1.2954059999999998</v>
      </c>
      <c r="AH45" s="12">
        <f>$D$45*AH44/100</f>
        <v>0.34775999999999996</v>
      </c>
      <c r="AI45" s="12">
        <f>$D$45*AI44/100</f>
        <v>0.069552</v>
      </c>
      <c r="AJ45" s="12">
        <v>3.18</v>
      </c>
      <c r="AK45" s="12">
        <v>0.34</v>
      </c>
      <c r="AL45" s="52">
        <v>1.54</v>
      </c>
      <c r="AM45" s="15">
        <v>2.67</v>
      </c>
      <c r="AN45" s="15">
        <v>4.86</v>
      </c>
      <c r="AO45" s="15" t="e">
        <f>#REF!*1.042</f>
        <v>#REF!</v>
      </c>
      <c r="AP45" s="15">
        <v>1</v>
      </c>
      <c r="AQ45" s="15" t="e">
        <f>#REF!*1.042</f>
        <v>#REF!</v>
      </c>
      <c r="AR45" s="15" t="e">
        <f>#REF!*1.042</f>
        <v>#REF!</v>
      </c>
      <c r="AS45" s="15" t="e">
        <f>#REF!*1.042</f>
        <v>#REF!</v>
      </c>
      <c r="AT45" s="15" t="e">
        <f>#REF!*1.042</f>
        <v>#REF!</v>
      </c>
      <c r="AU45" s="15" t="e">
        <f>#REF!*1.042</f>
        <v>#REF!</v>
      </c>
      <c r="AV45" s="15" t="e">
        <f>#REF!*1.042</f>
        <v>#REF!</v>
      </c>
      <c r="AW45" s="15" t="e">
        <f>#REF!*1.042</f>
        <v>#REF!</v>
      </c>
      <c r="AX45" s="15" t="e">
        <f>#REF!*1.042</f>
        <v>#REF!</v>
      </c>
      <c r="AY45" s="15" t="e">
        <f>#REF!*1.042</f>
        <v>#REF!</v>
      </c>
      <c r="AZ45" s="15" t="e">
        <f>#REF!*1.042</f>
        <v>#REF!</v>
      </c>
      <c r="BA45" s="15" t="e">
        <f>#REF!*1.042</f>
        <v>#REF!</v>
      </c>
      <c r="BB45" s="15" t="e">
        <f>#REF!*1.042</f>
        <v>#REF!</v>
      </c>
      <c r="BC45" s="15" t="e">
        <f>#REF!*1.042</f>
        <v>#REF!</v>
      </c>
      <c r="BD45" s="15" t="e">
        <f>#REF!*1.042</f>
        <v>#REF!</v>
      </c>
      <c r="BE45" s="15" t="e">
        <f>#REF!*1.042</f>
        <v>#REF!</v>
      </c>
      <c r="BF45" s="15" t="e">
        <f>#REF!*1.042</f>
        <v>#REF!</v>
      </c>
      <c r="BG45" s="15" t="e">
        <f>#REF!*1.042</f>
        <v>#REF!</v>
      </c>
      <c r="BH45" s="15" t="e">
        <f>#REF!*1.042</f>
        <v>#REF!</v>
      </c>
      <c r="BI45" s="15">
        <v>5.15</v>
      </c>
      <c r="BJ45" s="44"/>
      <c r="BK45" s="31"/>
      <c r="BL45" s="40"/>
      <c r="BM45" s="33"/>
      <c r="BN45" s="33"/>
      <c r="BO45" s="182"/>
      <c r="BP45" s="182"/>
      <c r="BQ45" s="41"/>
      <c r="BR45" s="44">
        <v>20.34</v>
      </c>
      <c r="BS45" s="86"/>
      <c r="BT45" s="115"/>
      <c r="BU45" s="76"/>
      <c r="BV45" s="77"/>
      <c r="BX45" s="78"/>
      <c r="BY45" s="79">
        <f>SUM(E45:AK45)</f>
        <v>28.976818000000005</v>
      </c>
      <c r="BZ45" s="79">
        <f>D45-BY45</f>
        <v>0.003181999999995355</v>
      </c>
    </row>
    <row r="46" spans="2:78" s="72" customFormat="1" ht="24" customHeight="1">
      <c r="B46" s="307">
        <v>12</v>
      </c>
      <c r="C46" s="315" t="s">
        <v>13</v>
      </c>
      <c r="D46" s="161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4"/>
      <c r="AL46" s="14"/>
      <c r="AM46" s="14"/>
      <c r="AN46" s="197"/>
      <c r="AO46" s="197"/>
      <c r="AP46" s="197"/>
      <c r="AQ46" s="14"/>
      <c r="AR46" s="197"/>
      <c r="AS46" s="197"/>
      <c r="AT46" s="110"/>
      <c r="AU46" s="28"/>
      <c r="AV46" s="114"/>
      <c r="AW46" s="110"/>
      <c r="AX46" s="201"/>
      <c r="AY46" s="28"/>
      <c r="AZ46" s="110"/>
      <c r="BA46" s="28"/>
      <c r="BB46" s="28"/>
      <c r="BC46" s="110"/>
      <c r="BD46" s="110"/>
      <c r="BE46" s="110"/>
      <c r="BF46" s="110"/>
      <c r="BG46" s="28"/>
      <c r="BH46" s="28"/>
      <c r="BI46" s="28"/>
      <c r="BJ46" s="50"/>
      <c r="BK46" s="29"/>
      <c r="BL46" s="84"/>
      <c r="BM46" s="105"/>
      <c r="BN46" s="105"/>
      <c r="BO46" s="105"/>
      <c r="BP46" s="105"/>
      <c r="BQ46" s="105"/>
      <c r="BR46" s="226"/>
      <c r="BS46" s="86"/>
      <c r="BT46" s="87"/>
      <c r="BY46" s="79"/>
      <c r="BZ46" s="59"/>
    </row>
    <row r="47" spans="2:78" s="72" customFormat="1" ht="88.5" customHeight="1" thickBot="1">
      <c r="B47" s="307"/>
      <c r="C47" s="316"/>
      <c r="D47" s="190">
        <f>E48+F48+G48+H48+I48+J48+K48+L48+M48+N48+O48+P48+Q48+R48+S48+T48+U48+V48+W48+X48+Y48+Z48+AA48+AB48+AC48+AD48+AE48+AF48+AG48++++++AH48+AI48+AJ48+AK48</f>
        <v>29.456785999999997</v>
      </c>
      <c r="E47" s="170">
        <f>0.07*100</f>
        <v>7.000000000000001</v>
      </c>
      <c r="F47" s="170"/>
      <c r="G47" s="170"/>
      <c r="H47" s="170"/>
      <c r="I47" s="170">
        <f>0.01*100</f>
        <v>1</v>
      </c>
      <c r="J47" s="170">
        <f>0.015*100</f>
        <v>1.5</v>
      </c>
      <c r="K47" s="170">
        <f>0.023*100</f>
        <v>2.3</v>
      </c>
      <c r="L47" s="170">
        <f>0.011*100</f>
        <v>1.0999999999999999</v>
      </c>
      <c r="M47" s="170">
        <f>0.008*100</f>
        <v>0.8</v>
      </c>
      <c r="N47" s="170">
        <f>0.012*100</f>
        <v>1.2</v>
      </c>
      <c r="O47" s="171"/>
      <c r="P47" s="170">
        <f>0.032*100</f>
        <v>3.2</v>
      </c>
      <c r="Q47" s="171"/>
      <c r="R47" s="171"/>
      <c r="S47" s="171"/>
      <c r="T47" s="171"/>
      <c r="U47" s="170">
        <f>0.022*100</f>
        <v>2.1999999999999997</v>
      </c>
      <c r="V47" s="170"/>
      <c r="W47" s="170">
        <f>0.032*100</f>
        <v>3.2</v>
      </c>
      <c r="X47" s="171"/>
      <c r="Y47" s="170">
        <f>0.04*100</f>
        <v>4</v>
      </c>
      <c r="Z47" s="170">
        <f>0.07*100</f>
        <v>7.000000000000001</v>
      </c>
      <c r="AA47" s="171"/>
      <c r="AB47" s="171"/>
      <c r="AC47" s="170">
        <f>0.023*100</f>
        <v>2.3</v>
      </c>
      <c r="AD47" s="170"/>
      <c r="AE47" s="170">
        <v>0</v>
      </c>
      <c r="AF47" s="171"/>
      <c r="AG47" s="170">
        <f>0.0447*100</f>
        <v>4.47</v>
      </c>
      <c r="AH47" s="170">
        <f>0.012*100</f>
        <v>1.2</v>
      </c>
      <c r="AI47" s="170">
        <f>0.0024*100</f>
        <v>0.24</v>
      </c>
      <c r="AJ47" s="171"/>
      <c r="AK47" s="172">
        <f>0.015*100</f>
        <v>1.5</v>
      </c>
      <c r="AL47" s="194"/>
      <c r="AM47" s="194"/>
      <c r="AN47" s="192">
        <v>3.01</v>
      </c>
      <c r="AO47" s="192"/>
      <c r="AP47" s="192"/>
      <c r="AQ47" s="194">
        <v>1.6</v>
      </c>
      <c r="AR47" s="192">
        <v>0.8</v>
      </c>
      <c r="AS47" s="192"/>
      <c r="AT47" s="185"/>
      <c r="AU47" s="185">
        <v>4.66</v>
      </c>
      <c r="AV47" s="195">
        <v>3.85</v>
      </c>
      <c r="AW47" s="185">
        <v>0.35</v>
      </c>
      <c r="AX47" s="195"/>
      <c r="AY47" s="185">
        <v>0.03</v>
      </c>
      <c r="AZ47" s="185">
        <v>0.38</v>
      </c>
      <c r="BA47" s="185">
        <v>3.02</v>
      </c>
      <c r="BB47" s="185"/>
      <c r="BC47" s="185">
        <v>1.48</v>
      </c>
      <c r="BD47" s="185"/>
      <c r="BE47" s="185"/>
      <c r="BF47" s="185"/>
      <c r="BG47" s="185">
        <v>0.26</v>
      </c>
      <c r="BH47" s="185">
        <v>2.59</v>
      </c>
      <c r="BI47" s="185"/>
      <c r="BJ47" s="97">
        <f>SUM(AN47:BH47)</f>
        <v>22.03</v>
      </c>
      <c r="BK47" s="97">
        <f>BJ47-D47</f>
        <v>-7.426785999999996</v>
      </c>
      <c r="BL47" s="96">
        <f>BJ47/D$47</f>
        <v>0.7478752094678626</v>
      </c>
      <c r="BM47" s="97">
        <f>BF47+BE47+BD47</f>
        <v>0</v>
      </c>
      <c r="BN47" s="97">
        <f>BM47-BC47</f>
        <v>-1.48</v>
      </c>
      <c r="BO47" s="98"/>
      <c r="BP47" s="98"/>
      <c r="BQ47" s="105"/>
      <c r="BR47" s="226"/>
      <c r="BS47" s="86"/>
      <c r="BT47" s="87"/>
      <c r="BY47" s="59" t="s">
        <v>80</v>
      </c>
      <c r="BZ47" s="59"/>
    </row>
    <row r="48" spans="2:78" s="72" customFormat="1" ht="23.25" customHeight="1" thickBot="1">
      <c r="B48" s="307"/>
      <c r="C48" s="135"/>
      <c r="D48" s="55">
        <v>29.46</v>
      </c>
      <c r="E48" s="12">
        <v>0.73</v>
      </c>
      <c r="F48" s="12">
        <v>0.29</v>
      </c>
      <c r="G48" s="12">
        <v>0.8</v>
      </c>
      <c r="H48" s="12">
        <v>1.5</v>
      </c>
      <c r="I48" s="12">
        <v>0.27</v>
      </c>
      <c r="J48" s="12">
        <v>0.45</v>
      </c>
      <c r="K48" s="12">
        <v>0.63</v>
      </c>
      <c r="L48" s="12">
        <v>0.3</v>
      </c>
      <c r="M48" s="12">
        <v>0.22</v>
      </c>
      <c r="N48" s="12">
        <v>0.35</v>
      </c>
      <c r="O48" s="12">
        <v>2.02</v>
      </c>
      <c r="P48" s="12">
        <v>0.84</v>
      </c>
      <c r="Q48" s="12">
        <v>0.8</v>
      </c>
      <c r="R48" s="12">
        <v>0.29</v>
      </c>
      <c r="S48" s="12">
        <v>0.8</v>
      </c>
      <c r="T48" s="12">
        <v>0.48</v>
      </c>
      <c r="U48" s="12">
        <f>$D$48*U47/100</f>
        <v>0.64812</v>
      </c>
      <c r="V48" s="12">
        <v>2.6</v>
      </c>
      <c r="W48" s="12">
        <v>1.23</v>
      </c>
      <c r="X48" s="12">
        <v>1.03</v>
      </c>
      <c r="Y48" s="12">
        <v>1.16</v>
      </c>
      <c r="Z48" s="12">
        <v>1</v>
      </c>
      <c r="AA48" s="12">
        <v>1.25</v>
      </c>
      <c r="AB48" s="12">
        <v>1.26</v>
      </c>
      <c r="AC48" s="12">
        <f>$D$48*AC47/100</f>
        <v>0.67758</v>
      </c>
      <c r="AD48" s="12">
        <f>$D$48*AD47/100</f>
        <v>0</v>
      </c>
      <c r="AE48" s="12">
        <f>$D$48*AE47/100</f>
        <v>0</v>
      </c>
      <c r="AF48" s="12">
        <v>2.58</v>
      </c>
      <c r="AG48" s="12">
        <f>$D$48*AG47/100</f>
        <v>1.3168619999999998</v>
      </c>
      <c r="AH48" s="12">
        <f>$D$48*AH47/100</f>
        <v>0.35351999999999995</v>
      </c>
      <c r="AI48" s="12">
        <f>$D$48*AI47/100</f>
        <v>0.070704</v>
      </c>
      <c r="AJ48" s="12">
        <v>3.18</v>
      </c>
      <c r="AK48" s="12">
        <v>0.33</v>
      </c>
      <c r="AL48" s="52">
        <v>1.47</v>
      </c>
      <c r="AM48" s="15">
        <v>3.17</v>
      </c>
      <c r="AN48" s="15">
        <v>4.61</v>
      </c>
      <c r="AO48" s="15" t="e">
        <f>#REF!*1.042</f>
        <v>#REF!</v>
      </c>
      <c r="AP48" s="15">
        <v>1.19</v>
      </c>
      <c r="AQ48" s="15" t="e">
        <f>#REF!*1.042</f>
        <v>#REF!</v>
      </c>
      <c r="AR48" s="15" t="e">
        <f>#REF!*1.042</f>
        <v>#REF!</v>
      </c>
      <c r="AS48" s="15" t="e">
        <f>#REF!*1.042</f>
        <v>#REF!</v>
      </c>
      <c r="AT48" s="15" t="e">
        <f>#REF!*1.042</f>
        <v>#REF!</v>
      </c>
      <c r="AU48" s="15" t="e">
        <f>#REF!*1.042</f>
        <v>#REF!</v>
      </c>
      <c r="AV48" s="15" t="e">
        <f>#REF!*1.042</f>
        <v>#REF!</v>
      </c>
      <c r="AW48" s="15" t="e">
        <f>#REF!*1.042</f>
        <v>#REF!</v>
      </c>
      <c r="AX48" s="15" t="e">
        <f>#REF!*1.042</f>
        <v>#REF!</v>
      </c>
      <c r="AY48" s="15" t="e">
        <f>#REF!*1.042</f>
        <v>#REF!</v>
      </c>
      <c r="AZ48" s="15" t="e">
        <f>#REF!*1.042</f>
        <v>#REF!</v>
      </c>
      <c r="BA48" s="15" t="e">
        <f>#REF!*1.042</f>
        <v>#REF!</v>
      </c>
      <c r="BB48" s="15" t="e">
        <f>#REF!*1.042</f>
        <v>#REF!</v>
      </c>
      <c r="BC48" s="15" t="e">
        <f>#REF!*1.042</f>
        <v>#REF!</v>
      </c>
      <c r="BD48" s="15" t="e">
        <f>#REF!*1.042</f>
        <v>#REF!</v>
      </c>
      <c r="BE48" s="15" t="e">
        <f>#REF!*1.042</f>
        <v>#REF!</v>
      </c>
      <c r="BF48" s="15" t="e">
        <f>#REF!*1.042</f>
        <v>#REF!</v>
      </c>
      <c r="BG48" s="15" t="e">
        <f>#REF!*1.042</f>
        <v>#REF!</v>
      </c>
      <c r="BH48" s="15" t="e">
        <f>#REF!*1.042</f>
        <v>#REF!</v>
      </c>
      <c r="BI48" s="15">
        <v>5.17</v>
      </c>
      <c r="BJ48" s="30"/>
      <c r="BK48" s="31"/>
      <c r="BL48" s="40"/>
      <c r="BM48" s="33"/>
      <c r="BN48" s="33"/>
      <c r="BO48" s="182"/>
      <c r="BP48" s="182"/>
      <c r="BQ48" s="41"/>
      <c r="BR48" s="44">
        <v>20.37</v>
      </c>
      <c r="BS48" s="86"/>
      <c r="BT48" s="115"/>
      <c r="BU48" s="76"/>
      <c r="BV48" s="77"/>
      <c r="BX48" s="78"/>
      <c r="BY48" s="79">
        <f>SUM(E48:AK48)</f>
        <v>29.456785999999997</v>
      </c>
      <c r="BZ48" s="79">
        <f>D48-BY48</f>
        <v>0.003214000000003381</v>
      </c>
    </row>
    <row r="49" spans="2:78" s="72" customFormat="1" ht="24" customHeight="1">
      <c r="B49" s="303">
        <v>13</v>
      </c>
      <c r="C49" s="315" t="s">
        <v>14</v>
      </c>
      <c r="D49" s="189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4"/>
      <c r="AL49" s="194"/>
      <c r="AM49" s="194"/>
      <c r="AN49" s="192"/>
      <c r="AO49" s="192"/>
      <c r="AP49" s="192"/>
      <c r="AQ49" s="194"/>
      <c r="AR49" s="192"/>
      <c r="AS49" s="192"/>
      <c r="AT49" s="185"/>
      <c r="AU49" s="185"/>
      <c r="AV49" s="195"/>
      <c r="AW49" s="185"/>
      <c r="AX49" s="19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97"/>
      <c r="BK49" s="97"/>
      <c r="BL49" s="96"/>
      <c r="BM49" s="98"/>
      <c r="BN49" s="98"/>
      <c r="BO49" s="98"/>
      <c r="BP49" s="105"/>
      <c r="BQ49" s="105"/>
      <c r="BR49" s="226"/>
      <c r="BS49" s="86"/>
      <c r="BT49" s="87"/>
      <c r="BY49" s="59"/>
      <c r="BZ49" s="59"/>
    </row>
    <row r="50" spans="2:78" s="72" customFormat="1" ht="105.75" customHeight="1" thickBot="1">
      <c r="B50" s="304"/>
      <c r="C50" s="316"/>
      <c r="D50" s="177"/>
      <c r="E50" s="170">
        <f>0.07*100</f>
        <v>7.000000000000001</v>
      </c>
      <c r="F50" s="170"/>
      <c r="G50" s="170"/>
      <c r="H50" s="170"/>
      <c r="I50" s="170">
        <f>0.01*100</f>
        <v>1</v>
      </c>
      <c r="J50" s="170">
        <f>0.015*100</f>
        <v>1.5</v>
      </c>
      <c r="K50" s="170">
        <f>0.023*100</f>
        <v>2.3</v>
      </c>
      <c r="L50" s="170">
        <f>0.011*100</f>
        <v>1.0999999999999999</v>
      </c>
      <c r="M50" s="170">
        <f>0.008*100</f>
        <v>0.8</v>
      </c>
      <c r="N50" s="170">
        <f>0.012*100</f>
        <v>1.2</v>
      </c>
      <c r="O50" s="171"/>
      <c r="P50" s="170">
        <f>0.032*100</f>
        <v>3.2</v>
      </c>
      <c r="Q50" s="171"/>
      <c r="R50" s="171"/>
      <c r="S50" s="171"/>
      <c r="T50" s="171"/>
      <c r="U50" s="170">
        <f>0.022*100</f>
        <v>2.1999999999999997</v>
      </c>
      <c r="V50" s="170"/>
      <c r="W50" s="170">
        <f>0.032*100</f>
        <v>3.2</v>
      </c>
      <c r="X50" s="171"/>
      <c r="Y50" s="170">
        <f>0.04*100</f>
        <v>4</v>
      </c>
      <c r="Z50" s="170">
        <f>0.07*100</f>
        <v>7.000000000000001</v>
      </c>
      <c r="AA50" s="171"/>
      <c r="AB50" s="171"/>
      <c r="AC50" s="170">
        <f>0.023*100</f>
        <v>2.3</v>
      </c>
      <c r="AD50" s="170"/>
      <c r="AE50" s="170">
        <v>0</v>
      </c>
      <c r="AF50" s="171"/>
      <c r="AG50" s="170">
        <f>0.0447*100</f>
        <v>4.47</v>
      </c>
      <c r="AH50" s="170">
        <f>0.012*100</f>
        <v>1.2</v>
      </c>
      <c r="AI50" s="170">
        <f>0.0024*100</f>
        <v>0.24</v>
      </c>
      <c r="AJ50" s="171"/>
      <c r="AK50" s="172">
        <f>0.015*100</f>
        <v>1.5</v>
      </c>
      <c r="AL50" s="194"/>
      <c r="AM50" s="194"/>
      <c r="AN50" s="192">
        <v>3.01</v>
      </c>
      <c r="AO50" s="192"/>
      <c r="AP50" s="192"/>
      <c r="AQ50" s="194">
        <v>1.6</v>
      </c>
      <c r="AR50" s="192">
        <v>0.8</v>
      </c>
      <c r="AS50" s="192"/>
      <c r="AT50" s="185"/>
      <c r="AU50" s="185">
        <v>4.66</v>
      </c>
      <c r="AV50" s="195">
        <v>3.85</v>
      </c>
      <c r="AW50" s="185">
        <v>0.35</v>
      </c>
      <c r="AX50" s="195"/>
      <c r="AY50" s="185">
        <v>0.03</v>
      </c>
      <c r="AZ50" s="185">
        <v>0.38</v>
      </c>
      <c r="BA50" s="185">
        <v>3.02</v>
      </c>
      <c r="BB50" s="185"/>
      <c r="BC50" s="185">
        <v>1.48</v>
      </c>
      <c r="BD50" s="185"/>
      <c r="BE50" s="185"/>
      <c r="BF50" s="185"/>
      <c r="BG50" s="185">
        <v>0.26</v>
      </c>
      <c r="BH50" s="185">
        <v>2.59</v>
      </c>
      <c r="BI50" s="185"/>
      <c r="BJ50" s="97">
        <f>SUM(AN50:BH50)</f>
        <v>22.03</v>
      </c>
      <c r="BK50" s="97">
        <f>BJ50-D50</f>
        <v>22.03</v>
      </c>
      <c r="BL50" s="96" t="e">
        <f>BJ50/D$50</f>
        <v>#DIV/0!</v>
      </c>
      <c r="BM50" s="97">
        <f>BF50+BE50+BD50</f>
        <v>0</v>
      </c>
      <c r="BN50" s="97">
        <f>BM50-BC50</f>
        <v>-1.48</v>
      </c>
      <c r="BO50" s="98"/>
      <c r="BP50" s="105"/>
      <c r="BQ50" s="105"/>
      <c r="BR50" s="226"/>
      <c r="BS50" s="119"/>
      <c r="BT50" s="87"/>
      <c r="BY50" s="59"/>
      <c r="BZ50" s="59"/>
    </row>
    <row r="51" spans="2:78" s="72" customFormat="1" ht="21.75" customHeight="1" thickBot="1">
      <c r="B51" s="304"/>
      <c r="C51" s="135"/>
      <c r="D51" s="12">
        <v>28.98</v>
      </c>
      <c r="E51" s="12">
        <v>0.72</v>
      </c>
      <c r="F51" s="12">
        <v>0.29</v>
      </c>
      <c r="G51" s="12">
        <v>0.8</v>
      </c>
      <c r="H51" s="12">
        <v>1.5</v>
      </c>
      <c r="I51" s="12">
        <v>0.27</v>
      </c>
      <c r="J51" s="12">
        <v>0.45</v>
      </c>
      <c r="K51" s="12">
        <v>0.63</v>
      </c>
      <c r="L51" s="12">
        <v>0.3</v>
      </c>
      <c r="M51" s="12">
        <v>0.22</v>
      </c>
      <c r="N51" s="12">
        <v>0.35</v>
      </c>
      <c r="O51" s="12">
        <v>2.28</v>
      </c>
      <c r="P51" s="12">
        <v>0.84</v>
      </c>
      <c r="Q51" s="12">
        <v>0.8</v>
      </c>
      <c r="R51" s="12">
        <v>0.29</v>
      </c>
      <c r="S51" s="12">
        <v>0.8</v>
      </c>
      <c r="T51" s="12">
        <v>0.48</v>
      </c>
      <c r="U51" s="12">
        <f>$D$51*U50/100</f>
        <v>0.6375599999999999</v>
      </c>
      <c r="V51" s="12">
        <v>2.6</v>
      </c>
      <c r="W51" s="12">
        <v>1.23</v>
      </c>
      <c r="X51" s="12">
        <v>1.4</v>
      </c>
      <c r="Y51" s="12">
        <v>1.16</v>
      </c>
      <c r="Z51" s="12">
        <v>0</v>
      </c>
      <c r="AA51" s="12">
        <v>1.3</v>
      </c>
      <c r="AB51" s="12">
        <v>1.26</v>
      </c>
      <c r="AC51" s="12">
        <f>$D$51*AC50/100</f>
        <v>0.6665399999999999</v>
      </c>
      <c r="AD51" s="12">
        <f>$D$51*AD50/100</f>
        <v>0</v>
      </c>
      <c r="AE51" s="12">
        <f>$D$51*AE50/100</f>
        <v>0</v>
      </c>
      <c r="AF51" s="12">
        <v>2.49</v>
      </c>
      <c r="AG51" s="12">
        <f>$D$51*AG50/100</f>
        <v>1.2954059999999998</v>
      </c>
      <c r="AH51" s="12">
        <f>$D$51*AH50/100</f>
        <v>0.34775999999999996</v>
      </c>
      <c r="AI51" s="12">
        <f>$D$51*AI50/100</f>
        <v>0.069552</v>
      </c>
      <c r="AJ51" s="12">
        <v>3.18</v>
      </c>
      <c r="AK51" s="12">
        <v>0.32</v>
      </c>
      <c r="AL51" s="52">
        <v>1.28</v>
      </c>
      <c r="AM51" s="15">
        <v>2.79</v>
      </c>
      <c r="AN51" s="15">
        <v>5.36</v>
      </c>
      <c r="AO51" s="15" t="e">
        <f>#REF!*1.042</f>
        <v>#REF!</v>
      </c>
      <c r="AP51" s="15">
        <v>2.02</v>
      </c>
      <c r="AQ51" s="15" t="e">
        <f>#REF!*1.042</f>
        <v>#REF!</v>
      </c>
      <c r="AR51" s="15" t="e">
        <f>#REF!*1.042</f>
        <v>#REF!</v>
      </c>
      <c r="AS51" s="15" t="e">
        <f>#REF!*1.042</f>
        <v>#REF!</v>
      </c>
      <c r="AT51" s="15" t="e">
        <f>#REF!*1.042</f>
        <v>#REF!</v>
      </c>
      <c r="AU51" s="15" t="e">
        <f>#REF!*1.042</f>
        <v>#REF!</v>
      </c>
      <c r="AV51" s="15" t="e">
        <f>#REF!*1.042</f>
        <v>#REF!</v>
      </c>
      <c r="AW51" s="15" t="e">
        <f>#REF!*1.042</f>
        <v>#REF!</v>
      </c>
      <c r="AX51" s="15" t="e">
        <f>#REF!*1.042</f>
        <v>#REF!</v>
      </c>
      <c r="AY51" s="15" t="e">
        <f>#REF!*1.042</f>
        <v>#REF!</v>
      </c>
      <c r="AZ51" s="15" t="e">
        <f>#REF!*1.042</f>
        <v>#REF!</v>
      </c>
      <c r="BA51" s="15" t="e">
        <f>#REF!*1.042</f>
        <v>#REF!</v>
      </c>
      <c r="BB51" s="15" t="e">
        <f>#REF!*1.042</f>
        <v>#REF!</v>
      </c>
      <c r="BC51" s="15" t="e">
        <f>#REF!*1.042</f>
        <v>#REF!</v>
      </c>
      <c r="BD51" s="15" t="e">
        <f>#REF!*1.042</f>
        <v>#REF!</v>
      </c>
      <c r="BE51" s="15" t="e">
        <f>#REF!*1.042</f>
        <v>#REF!</v>
      </c>
      <c r="BF51" s="15" t="e">
        <f>#REF!*1.042</f>
        <v>#REF!</v>
      </c>
      <c r="BG51" s="15" t="e">
        <f>#REF!*1.042</f>
        <v>#REF!</v>
      </c>
      <c r="BH51" s="15" t="e">
        <f>#REF!*1.042</f>
        <v>#REF!</v>
      </c>
      <c r="BI51" s="15">
        <v>5.18</v>
      </c>
      <c r="BJ51" s="30"/>
      <c r="BK51" s="31"/>
      <c r="BL51" s="40"/>
      <c r="BM51" s="33"/>
      <c r="BN51" s="33"/>
      <c r="BO51" s="182"/>
      <c r="BP51" s="182"/>
      <c r="BQ51" s="41"/>
      <c r="BR51" s="44">
        <v>20.41</v>
      </c>
      <c r="BS51" s="121"/>
      <c r="BT51" s="115"/>
      <c r="BU51" s="76"/>
      <c r="BV51" s="77"/>
      <c r="BX51" s="78"/>
      <c r="BY51" s="79">
        <f>SUM(E51:AK51)</f>
        <v>28.97681800000001</v>
      </c>
      <c r="BZ51" s="79">
        <f>D51-BY51</f>
        <v>0.0031819999999918025</v>
      </c>
    </row>
    <row r="52" spans="2:78" s="72" customFormat="1" ht="15" customHeight="1">
      <c r="B52" s="306">
        <v>14</v>
      </c>
      <c r="C52" s="315" t="s">
        <v>10</v>
      </c>
      <c r="D52" s="178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4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45">
        <f>SUM(AN52:BH52)</f>
        <v>0</v>
      </c>
      <c r="BK52" s="17">
        <f>BJ52-D52</f>
        <v>0</v>
      </c>
      <c r="BL52" s="38"/>
      <c r="BM52" s="22">
        <f>BF52+BE52+BD52</f>
        <v>0</v>
      </c>
      <c r="BN52" s="22">
        <f>BM52-BC52</f>
        <v>0</v>
      </c>
      <c r="BO52" s="89"/>
      <c r="BP52" s="89"/>
      <c r="BQ52" s="89"/>
      <c r="BR52" s="223"/>
      <c r="BS52" s="122"/>
      <c r="BT52" s="91"/>
      <c r="BY52" s="59"/>
      <c r="BZ52" s="59"/>
    </row>
    <row r="53" spans="2:78" s="72" customFormat="1" ht="144" customHeight="1" thickBot="1">
      <c r="B53" s="307"/>
      <c r="C53" s="316"/>
      <c r="D53" s="190">
        <f>E54+F54+G54+H54+I54+J54+K54+L54+M54+N54+O54+P54+Q54+R54+S54+T54+U54+V54+W54+X54+Y54+Z54+AA54+AB54+AC54+AD54+AE54+AF54+AG54+AH54+AI54+AJ54+AK54</f>
        <v>28.97681800000001</v>
      </c>
      <c r="E53" s="170">
        <f>0.07*100</f>
        <v>7.000000000000001</v>
      </c>
      <c r="F53" s="170"/>
      <c r="G53" s="170"/>
      <c r="H53" s="170"/>
      <c r="I53" s="170">
        <f>0.01*100</f>
        <v>1</v>
      </c>
      <c r="J53" s="170">
        <f>0.015*100</f>
        <v>1.5</v>
      </c>
      <c r="K53" s="170">
        <f>0.023*100</f>
        <v>2.3</v>
      </c>
      <c r="L53" s="170">
        <f>0.011*100</f>
        <v>1.0999999999999999</v>
      </c>
      <c r="M53" s="170">
        <f>0.008*100</f>
        <v>0.8</v>
      </c>
      <c r="N53" s="170">
        <f>0.012*100</f>
        <v>1.2</v>
      </c>
      <c r="O53" s="171"/>
      <c r="P53" s="170">
        <f>0.032*100</f>
        <v>3.2</v>
      </c>
      <c r="Q53" s="171"/>
      <c r="R53" s="171"/>
      <c r="S53" s="171"/>
      <c r="T53" s="171"/>
      <c r="U53" s="170">
        <f>0.022*100</f>
        <v>2.1999999999999997</v>
      </c>
      <c r="V53" s="170"/>
      <c r="W53" s="170">
        <f>0.032*100</f>
        <v>3.2</v>
      </c>
      <c r="X53" s="171"/>
      <c r="Y53" s="170">
        <f>0.04*100</f>
        <v>4</v>
      </c>
      <c r="Z53" s="170">
        <f>0.07*100</f>
        <v>7.000000000000001</v>
      </c>
      <c r="AA53" s="171"/>
      <c r="AB53" s="171"/>
      <c r="AC53" s="170">
        <f>0.023*100</f>
        <v>2.3</v>
      </c>
      <c r="AD53" s="170"/>
      <c r="AE53" s="170">
        <v>0</v>
      </c>
      <c r="AF53" s="171"/>
      <c r="AG53" s="170">
        <f>0.0447*100</f>
        <v>4.47</v>
      </c>
      <c r="AH53" s="170">
        <f>0.012*100</f>
        <v>1.2</v>
      </c>
      <c r="AI53" s="170">
        <f>0.0024*100</f>
        <v>0.24</v>
      </c>
      <c r="AJ53" s="171"/>
      <c r="AK53" s="172">
        <f>0.015*100</f>
        <v>1.5</v>
      </c>
      <c r="AL53" s="194"/>
      <c r="AM53" s="194"/>
      <c r="AN53" s="192">
        <v>3.01</v>
      </c>
      <c r="AO53" s="192"/>
      <c r="AP53" s="192"/>
      <c r="AQ53" s="194">
        <v>1.6</v>
      </c>
      <c r="AR53" s="192">
        <v>0.8</v>
      </c>
      <c r="AS53" s="192"/>
      <c r="AT53" s="185"/>
      <c r="AU53" s="185">
        <v>4.66</v>
      </c>
      <c r="AV53" s="195">
        <v>3.85</v>
      </c>
      <c r="AW53" s="185">
        <v>0.35</v>
      </c>
      <c r="AX53" s="195"/>
      <c r="AY53" s="185">
        <v>0.03</v>
      </c>
      <c r="AZ53" s="185">
        <v>0.38</v>
      </c>
      <c r="BA53" s="185">
        <v>3.02</v>
      </c>
      <c r="BB53" s="185"/>
      <c r="BC53" s="185">
        <v>1.48</v>
      </c>
      <c r="BD53" s="185"/>
      <c r="BE53" s="185"/>
      <c r="BF53" s="185"/>
      <c r="BG53" s="185">
        <v>0.26</v>
      </c>
      <c r="BH53" s="185">
        <v>2.59</v>
      </c>
      <c r="BI53" s="185"/>
      <c r="BJ53" s="49">
        <f>SUM(AN53:BH53)</f>
        <v>22.03</v>
      </c>
      <c r="BK53" s="26">
        <f>BJ53-D53</f>
        <v>-6.9468180000000075</v>
      </c>
      <c r="BL53" s="27">
        <f>BJ53/D53</f>
        <v>0.7602629108551531</v>
      </c>
      <c r="BM53" s="24">
        <f>BF53+BE53+BD53</f>
        <v>0</v>
      </c>
      <c r="BN53" s="24">
        <f>BM53-BC53</f>
        <v>-1.48</v>
      </c>
      <c r="BO53" s="105"/>
      <c r="BP53" s="105"/>
      <c r="BQ53" s="105"/>
      <c r="BR53" s="226"/>
      <c r="BS53" s="119"/>
      <c r="BT53" s="87"/>
      <c r="BY53" s="59"/>
      <c r="BZ53" s="59"/>
    </row>
    <row r="54" spans="2:78" s="72" customFormat="1" ht="18" customHeight="1" thickBot="1">
      <c r="B54" s="308"/>
      <c r="C54" s="135"/>
      <c r="D54" s="158">
        <v>28.98</v>
      </c>
      <c r="E54" s="12">
        <v>0.72</v>
      </c>
      <c r="F54" s="12">
        <v>0.29</v>
      </c>
      <c r="G54" s="12">
        <v>0.8</v>
      </c>
      <c r="H54" s="12">
        <v>1.5</v>
      </c>
      <c r="I54" s="12">
        <v>0.27</v>
      </c>
      <c r="J54" s="12">
        <v>0.45</v>
      </c>
      <c r="K54" s="12">
        <v>0.63</v>
      </c>
      <c r="L54" s="12">
        <v>0.3</v>
      </c>
      <c r="M54" s="12">
        <v>0.22</v>
      </c>
      <c r="N54" s="12">
        <v>0.35</v>
      </c>
      <c r="O54" s="12">
        <v>2.28</v>
      </c>
      <c r="P54" s="12">
        <v>0.84</v>
      </c>
      <c r="Q54" s="12">
        <v>0.8</v>
      </c>
      <c r="R54" s="12">
        <v>0.29</v>
      </c>
      <c r="S54" s="12">
        <v>0.8</v>
      </c>
      <c r="T54" s="12">
        <v>0.48</v>
      </c>
      <c r="U54" s="12">
        <f>$D$54*U53/100</f>
        <v>0.6375599999999999</v>
      </c>
      <c r="V54" s="12">
        <v>2.6</v>
      </c>
      <c r="W54" s="12">
        <v>1.23</v>
      </c>
      <c r="X54" s="12">
        <v>1.4</v>
      </c>
      <c r="Y54" s="12">
        <v>1.16</v>
      </c>
      <c r="Z54" s="12">
        <v>0</v>
      </c>
      <c r="AA54" s="12">
        <v>1.3</v>
      </c>
      <c r="AB54" s="12">
        <v>1.26</v>
      </c>
      <c r="AC54" s="12">
        <f>$D$54*AC53/100</f>
        <v>0.6665399999999999</v>
      </c>
      <c r="AD54" s="12">
        <f>$D$54*AD53/100</f>
        <v>0</v>
      </c>
      <c r="AE54" s="12">
        <f>$D$54*AE53/100</f>
        <v>0</v>
      </c>
      <c r="AF54" s="12">
        <v>2.49</v>
      </c>
      <c r="AG54" s="12">
        <f>$D$54*AG53/100</f>
        <v>1.2954059999999998</v>
      </c>
      <c r="AH54" s="12">
        <f>$D$54*AH53/100</f>
        <v>0.34775999999999996</v>
      </c>
      <c r="AI54" s="12">
        <f>$D$54*AI53/100</f>
        <v>0.069552</v>
      </c>
      <c r="AJ54" s="12">
        <v>3.18</v>
      </c>
      <c r="AK54" s="12">
        <v>0.32</v>
      </c>
      <c r="AL54" s="51">
        <v>1.28</v>
      </c>
      <c r="AM54" s="11">
        <v>2.79</v>
      </c>
      <c r="AN54" s="11">
        <v>5.36</v>
      </c>
      <c r="AO54" s="11" t="e">
        <f>#REF!*1.042</f>
        <v>#REF!</v>
      </c>
      <c r="AP54" s="11">
        <v>2.02</v>
      </c>
      <c r="AQ54" s="11" t="e">
        <f>#REF!*1.042</f>
        <v>#REF!</v>
      </c>
      <c r="AR54" s="11" t="e">
        <f>#REF!*1.042</f>
        <v>#REF!</v>
      </c>
      <c r="AS54" s="11" t="e">
        <f>#REF!*1.042</f>
        <v>#REF!</v>
      </c>
      <c r="AT54" s="11" t="e">
        <f>#REF!*1.042</f>
        <v>#REF!</v>
      </c>
      <c r="AU54" s="11" t="e">
        <f>#REF!*1.042</f>
        <v>#REF!</v>
      </c>
      <c r="AV54" s="11" t="e">
        <f>#REF!*1.042</f>
        <v>#REF!</v>
      </c>
      <c r="AW54" s="11" t="e">
        <f>#REF!*1.042</f>
        <v>#REF!</v>
      </c>
      <c r="AX54" s="11" t="e">
        <f>#REF!*1.042</f>
        <v>#REF!</v>
      </c>
      <c r="AY54" s="11" t="e">
        <f>#REF!*1.042</f>
        <v>#REF!</v>
      </c>
      <c r="AZ54" s="11" t="e">
        <f>#REF!*1.042</f>
        <v>#REF!</v>
      </c>
      <c r="BA54" s="11" t="e">
        <f>#REF!*1.042</f>
        <v>#REF!</v>
      </c>
      <c r="BB54" s="11" t="e">
        <f>#REF!*1.042</f>
        <v>#REF!</v>
      </c>
      <c r="BC54" s="11" t="e">
        <f>#REF!*1.042</f>
        <v>#REF!</v>
      </c>
      <c r="BD54" s="11" t="e">
        <f>#REF!*1.042</f>
        <v>#REF!</v>
      </c>
      <c r="BE54" s="11" t="e">
        <f>#REF!*1.042</f>
        <v>#REF!</v>
      </c>
      <c r="BF54" s="11" t="e">
        <f>#REF!*1.042</f>
        <v>#REF!</v>
      </c>
      <c r="BG54" s="11" t="e">
        <f>#REF!*1.042</f>
        <v>#REF!</v>
      </c>
      <c r="BH54" s="11" t="e">
        <f>#REF!*1.042</f>
        <v>#REF!</v>
      </c>
      <c r="BI54" s="11">
        <v>5.18</v>
      </c>
      <c r="BJ54" s="227"/>
      <c r="BK54" s="228"/>
      <c r="BL54" s="229"/>
      <c r="BM54" s="227"/>
      <c r="BN54" s="227"/>
      <c r="BO54" s="230"/>
      <c r="BP54" s="230"/>
      <c r="BQ54" s="231"/>
      <c r="BR54" s="45">
        <v>20.31</v>
      </c>
      <c r="BS54" s="123"/>
      <c r="BT54" s="124"/>
      <c r="BU54" s="76"/>
      <c r="BV54" s="77"/>
      <c r="BX54" s="78"/>
      <c r="BY54" s="79">
        <f>SUM(E54:AK54)</f>
        <v>28.97681800000001</v>
      </c>
      <c r="BZ54" s="79">
        <f>D54-BY54</f>
        <v>0.0031819999999918025</v>
      </c>
    </row>
    <row r="55" spans="2:78" s="203" customFormat="1" ht="16.5" customHeight="1">
      <c r="B55" s="204"/>
      <c r="C55" s="202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6"/>
      <c r="BK55" s="206"/>
      <c r="BL55" s="207"/>
      <c r="BM55" s="206"/>
      <c r="BN55" s="206"/>
      <c r="BO55" s="205"/>
      <c r="BP55" s="205"/>
      <c r="BQ55" s="208"/>
      <c r="BR55" s="206"/>
      <c r="BS55" s="209"/>
      <c r="BT55" s="210"/>
      <c r="BU55" s="211"/>
      <c r="BV55" s="212"/>
      <c r="BX55" s="213"/>
      <c r="BY55" s="214"/>
      <c r="BZ55" s="214"/>
    </row>
    <row r="56" spans="2:78" s="203" customFormat="1" ht="18" customHeight="1">
      <c r="B56" s="299" t="s">
        <v>120</v>
      </c>
      <c r="C56" s="299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6"/>
      <c r="BK56" s="206"/>
      <c r="BL56" s="207"/>
      <c r="BM56" s="206"/>
      <c r="BN56" s="206"/>
      <c r="BO56" s="205"/>
      <c r="BP56" s="205"/>
      <c r="BQ56" s="208"/>
      <c r="BR56" s="206"/>
      <c r="BS56" s="209"/>
      <c r="BT56" s="210"/>
      <c r="BU56" s="211"/>
      <c r="BV56" s="212"/>
      <c r="BX56" s="213"/>
      <c r="BY56" s="214"/>
      <c r="BZ56" s="214"/>
    </row>
    <row r="57" spans="2:78" s="203" customFormat="1" ht="18" customHeight="1">
      <c r="B57" s="299" t="s">
        <v>121</v>
      </c>
      <c r="C57" s="299"/>
      <c r="D57" s="205" t="s">
        <v>122</v>
      </c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300" t="s">
        <v>123</v>
      </c>
      <c r="T57" s="300"/>
      <c r="U57" s="300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6"/>
      <c r="BK57" s="206"/>
      <c r="BL57" s="207"/>
      <c r="BM57" s="206"/>
      <c r="BN57" s="206"/>
      <c r="BO57" s="205"/>
      <c r="BP57" s="205"/>
      <c r="BQ57" s="208"/>
      <c r="BR57" s="206"/>
      <c r="BS57" s="209"/>
      <c r="BT57" s="210"/>
      <c r="BU57" s="211"/>
      <c r="BV57" s="212"/>
      <c r="BX57" s="213"/>
      <c r="BY57" s="214"/>
      <c r="BZ57" s="214"/>
    </row>
    <row r="58" spans="2:70" s="215" customFormat="1" ht="21" customHeight="1">
      <c r="B58" s="215" t="s">
        <v>119</v>
      </c>
      <c r="D58" s="216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8"/>
      <c r="BK58" s="218"/>
      <c r="BL58" s="218"/>
      <c r="BM58" s="218"/>
      <c r="BN58" s="218"/>
      <c r="BO58" s="218"/>
      <c r="BP58" s="218"/>
      <c r="BQ58" s="218"/>
      <c r="BR58" s="218"/>
    </row>
    <row r="59" spans="5:62" ht="15" customHeight="1" hidden="1" outlineLevel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6" t="e">
        <f>#REF!+#REF!+#REF!+#REF!</f>
        <v>#REF!</v>
      </c>
      <c r="AO59" s="6"/>
      <c r="AP59" s="6" t="e">
        <f>#REF!+#REF!+#REF!+#REF!</f>
        <v>#REF!</v>
      </c>
      <c r="AQ59" s="6" t="e">
        <f>#REF!+#REF!+#REF!+#REF!</f>
        <v>#REF!</v>
      </c>
      <c r="AR59" s="6" t="e">
        <f>#REF!+#REF!+#REF!+#REF!</f>
        <v>#REF!</v>
      </c>
      <c r="AS59" s="6" t="e">
        <f>#REF!+#REF!+#REF!+#REF!</f>
        <v>#REF!</v>
      </c>
      <c r="AT59" s="6" t="e">
        <f>#REF!+#REF!+#REF!+#REF!</f>
        <v>#REF!</v>
      </c>
      <c r="AU59" s="6" t="e">
        <f>#REF!+#REF!+#REF!+#REF!</f>
        <v>#REF!</v>
      </c>
      <c r="AV59" s="6" t="e">
        <f>#REF!+#REF!+#REF!+#REF!</f>
        <v>#REF!</v>
      </c>
      <c r="AW59" s="6" t="e">
        <f>#REF!+#REF!+#REF!+#REF!</f>
        <v>#REF!</v>
      </c>
      <c r="AX59" s="6" t="e">
        <f>#REF!+#REF!+#REF!+#REF!</f>
        <v>#REF!</v>
      </c>
      <c r="AY59" s="6" t="e">
        <f>#REF!+#REF!+#REF!+#REF!</f>
        <v>#REF!</v>
      </c>
      <c r="AZ59" s="6" t="e">
        <f>#REF!+#REF!+#REF!+#REF!</f>
        <v>#REF!</v>
      </c>
      <c r="BA59" s="6" t="e">
        <f>#REF!+#REF!+#REF!+#REF!</f>
        <v>#REF!</v>
      </c>
      <c r="BB59" s="6"/>
      <c r="BC59" s="6" t="e">
        <f>#REF!+#REF!+#REF!+#REF!</f>
        <v>#REF!</v>
      </c>
      <c r="BD59" s="6" t="e">
        <f>#REF!+#REF!+#REF!+#REF!</f>
        <v>#REF!</v>
      </c>
      <c r="BE59" s="6" t="e">
        <f>#REF!+#REF!+#REF!+#REF!</f>
        <v>#REF!</v>
      </c>
      <c r="BF59" s="6" t="e">
        <f>#REF!+#REF!+#REF!+#REF!</f>
        <v>#REF!</v>
      </c>
      <c r="BG59" s="6" t="e">
        <f>#REF!+#REF!+#REF!+#REF!</f>
        <v>#REF!</v>
      </c>
      <c r="BH59" s="6" t="e">
        <f>#REF!+#REF!+#REF!+#REF!</f>
        <v>#REF!</v>
      </c>
      <c r="BI59" s="6"/>
      <c r="BJ59" s="5" t="e">
        <f>#REF!+#REF!+#REF!+#REF!</f>
        <v>#REF!</v>
      </c>
    </row>
    <row r="60" spans="5:62" ht="15" customHeight="1" hidden="1" outlineLevel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8">
        <v>365067000</v>
      </c>
    </row>
    <row r="61" spans="5:62" ht="15" customHeight="1" hidden="1" outlineLevel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9"/>
    </row>
    <row r="62" spans="4:62" ht="15" customHeight="1" hidden="1" outlineLevel="1"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7"/>
      <c r="BI62" s="7"/>
      <c r="BJ62" s="5" t="e">
        <f>BJ60-BJ59</f>
        <v>#REF!</v>
      </c>
    </row>
    <row r="63" spans="5:62" ht="30" customHeight="1" outlineLevel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4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9"/>
    </row>
    <row r="64" spans="4:62" ht="15" customHeight="1" outlineLevel="1">
      <c r="D64" s="5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4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9"/>
    </row>
    <row r="65" spans="5:62" ht="24.75" customHeight="1" outlineLevel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0" t="e">
        <f>BJ59*1.05</f>
        <v>#REF!</v>
      </c>
    </row>
    <row r="66" spans="5:62" ht="18" customHeight="1" outlineLevel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8" t="e">
        <f>BJ60-BJ65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146">
    <mergeCell ref="L12:L14"/>
    <mergeCell ref="M12:M14"/>
    <mergeCell ref="E10:BI10"/>
    <mergeCell ref="AH2:AJ2"/>
    <mergeCell ref="AH3:AK3"/>
    <mergeCell ref="AH4:AK4"/>
    <mergeCell ref="AH6:AK6"/>
    <mergeCell ref="E11:E14"/>
    <mergeCell ref="Y12:Y14"/>
    <mergeCell ref="N12:N14"/>
    <mergeCell ref="BS10:BT14"/>
    <mergeCell ref="AS12:AS14"/>
    <mergeCell ref="AQ12:AQ14"/>
    <mergeCell ref="BA12:BB14"/>
    <mergeCell ref="AV12:AV14"/>
    <mergeCell ref="U12:U14"/>
    <mergeCell ref="AN12:AN14"/>
    <mergeCell ref="X12:X14"/>
    <mergeCell ref="AC12:AC14"/>
    <mergeCell ref="BD12:BF12"/>
    <mergeCell ref="O12:O14"/>
    <mergeCell ref="P12:P14"/>
    <mergeCell ref="BJ12:BJ13"/>
    <mergeCell ref="AP12:AP14"/>
    <mergeCell ref="I12:I14"/>
    <mergeCell ref="T12:T14"/>
    <mergeCell ref="J12:J14"/>
    <mergeCell ref="K12:K14"/>
    <mergeCell ref="Q12:Q14"/>
    <mergeCell ref="BC12:BC13"/>
    <mergeCell ref="R12:R14"/>
    <mergeCell ref="S12:S14"/>
    <mergeCell ref="AW12:AW14"/>
    <mergeCell ref="AE12:AE14"/>
    <mergeCell ref="V12:V14"/>
    <mergeCell ref="AD12:AD14"/>
    <mergeCell ref="AK12:AK14"/>
    <mergeCell ref="Z12:Z14"/>
    <mergeCell ref="AA12:AA14"/>
    <mergeCell ref="AB12:AB14"/>
    <mergeCell ref="BG12:BG13"/>
    <mergeCell ref="BI12:BI14"/>
    <mergeCell ref="B18:B19"/>
    <mergeCell ref="AN18:BH18"/>
    <mergeCell ref="B8:B14"/>
    <mergeCell ref="C8:C14"/>
    <mergeCell ref="AR12:AR14"/>
    <mergeCell ref="D8:BR8"/>
    <mergeCell ref="E9:BI9"/>
    <mergeCell ref="W12:W14"/>
    <mergeCell ref="AN16:BH16"/>
    <mergeCell ref="AU24:AU25"/>
    <mergeCell ref="AJ12:AJ14"/>
    <mergeCell ref="B20:B21"/>
    <mergeCell ref="AN20:BH20"/>
    <mergeCell ref="B22:B23"/>
    <mergeCell ref="AN22:BH22"/>
    <mergeCell ref="AO12:AO14"/>
    <mergeCell ref="AX12:AX14"/>
    <mergeCell ref="AT12:AT14"/>
    <mergeCell ref="BC24:BC25"/>
    <mergeCell ref="BG24:BG25"/>
    <mergeCell ref="B24:B26"/>
    <mergeCell ref="C24:C25"/>
    <mergeCell ref="D24:D25"/>
    <mergeCell ref="AN24:AN25"/>
    <mergeCell ref="AQ24:AQ25"/>
    <mergeCell ref="AR24:AR25"/>
    <mergeCell ref="AS24:AS25"/>
    <mergeCell ref="AT24:AT25"/>
    <mergeCell ref="AV24:AV25"/>
    <mergeCell ref="AW24:AW25"/>
    <mergeCell ref="AX24:AX25"/>
    <mergeCell ref="AY24:AY25"/>
    <mergeCell ref="AZ24:AZ25"/>
    <mergeCell ref="BA24:BA25"/>
    <mergeCell ref="BH24:BH25"/>
    <mergeCell ref="B27:B29"/>
    <mergeCell ref="C27:C28"/>
    <mergeCell ref="D27:D28"/>
    <mergeCell ref="AN27:AN28"/>
    <mergeCell ref="AQ27:AQ28"/>
    <mergeCell ref="AR27:AR28"/>
    <mergeCell ref="AY27:AY28"/>
    <mergeCell ref="AZ27:AZ28"/>
    <mergeCell ref="BC27:BC28"/>
    <mergeCell ref="BH27:BH28"/>
    <mergeCell ref="AS27:AS28"/>
    <mergeCell ref="AT27:AT28"/>
    <mergeCell ref="AU27:AU28"/>
    <mergeCell ref="AV27:AV28"/>
    <mergeCell ref="AW27:AW28"/>
    <mergeCell ref="BG27:BG28"/>
    <mergeCell ref="AX27:AX28"/>
    <mergeCell ref="AN37:BH37"/>
    <mergeCell ref="B40:B41"/>
    <mergeCell ref="C40:C41"/>
    <mergeCell ref="AN40:BH40"/>
    <mergeCell ref="BO27:BO28"/>
    <mergeCell ref="B30:B33"/>
    <mergeCell ref="C30:C32"/>
    <mergeCell ref="C34:C35"/>
    <mergeCell ref="AN34:BH34"/>
    <mergeCell ref="BA27:BA28"/>
    <mergeCell ref="B7:BT7"/>
    <mergeCell ref="BU12:BU14"/>
    <mergeCell ref="BR9:BR14"/>
    <mergeCell ref="BQ12:BQ14"/>
    <mergeCell ref="BP12:BP14"/>
    <mergeCell ref="C52:C53"/>
    <mergeCell ref="B43:B44"/>
    <mergeCell ref="C43:C44"/>
    <mergeCell ref="AN43:BH43"/>
    <mergeCell ref="B46:B48"/>
    <mergeCell ref="BV12:BV14"/>
    <mergeCell ref="AZ12:AZ14"/>
    <mergeCell ref="BH12:BH14"/>
    <mergeCell ref="AL12:AL14"/>
    <mergeCell ref="AM12:AM14"/>
    <mergeCell ref="BK12:BK13"/>
    <mergeCell ref="AU12:AU14"/>
    <mergeCell ref="AY12:AY14"/>
    <mergeCell ref="BL12:BL14"/>
    <mergeCell ref="BO12:BO14"/>
    <mergeCell ref="AF11:AK11"/>
    <mergeCell ref="AF12:AF14"/>
    <mergeCell ref="AG12:AG14"/>
    <mergeCell ref="AH12:AH14"/>
    <mergeCell ref="AI12:AI14"/>
    <mergeCell ref="W11:AE11"/>
    <mergeCell ref="G11:G14"/>
    <mergeCell ref="C46:C47"/>
    <mergeCell ref="B49:B51"/>
    <mergeCell ref="C49:C50"/>
    <mergeCell ref="C37:C38"/>
    <mergeCell ref="D9:D14"/>
    <mergeCell ref="I11:V11"/>
    <mergeCell ref="AH5:AK5"/>
    <mergeCell ref="B56:C56"/>
    <mergeCell ref="B57:C57"/>
    <mergeCell ref="S57:U57"/>
    <mergeCell ref="B34:B36"/>
    <mergeCell ref="B37:B39"/>
    <mergeCell ref="B52:B54"/>
    <mergeCell ref="H11:H14"/>
    <mergeCell ref="F11:F14"/>
  </mergeCells>
  <printOptions horizontalCentered="1"/>
  <pageMargins left="0" right="0" top="0" bottom="0" header="0" footer="0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0"/>
  <sheetViews>
    <sheetView tabSelected="1" zoomScale="70" zoomScaleNormal="70" zoomScaleSheetLayoutView="50" zoomScalePageLayoutView="0" workbookViewId="0" topLeftCell="B1">
      <selection activeCell="AI2" sqref="AI2"/>
    </sheetView>
  </sheetViews>
  <sheetFormatPr defaultColWidth="9.421875" defaultRowHeight="12.75" outlineLevelRow="1" outlineLevelCol="2"/>
  <cols>
    <col min="1" max="1" width="0" style="2" hidden="1" customWidth="1" outlineLevel="1"/>
    <col min="2" max="2" width="4.140625" style="2" customWidth="1" collapsed="1"/>
    <col min="3" max="3" width="35.00390625" style="2" customWidth="1" outlineLevel="1"/>
    <col min="4" max="4" width="14.7109375" style="54" customWidth="1"/>
    <col min="5" max="5" width="7.8515625" style="54" customWidth="1"/>
    <col min="6" max="6" width="11.8515625" style="54" customWidth="1"/>
    <col min="7" max="7" width="6.140625" style="54" customWidth="1"/>
    <col min="8" max="8" width="6.421875" style="54" customWidth="1"/>
    <col min="9" max="9" width="7.140625" style="271" customWidth="1"/>
    <col min="10" max="10" width="7.140625" style="54" customWidth="1"/>
    <col min="11" max="11" width="8.8515625" style="54" customWidth="1"/>
    <col min="12" max="12" width="9.421875" style="54" customWidth="1"/>
    <col min="13" max="13" width="8.140625" style="54" customWidth="1"/>
    <col min="14" max="14" width="9.421875" style="54" customWidth="1"/>
    <col min="15" max="15" width="0.71875" style="54" customWidth="1"/>
    <col min="16" max="16" width="8.7109375" style="54" hidden="1" customWidth="1"/>
    <col min="17" max="17" width="6.8515625" style="54" hidden="1" customWidth="1"/>
    <col min="18" max="18" width="7.8515625" style="54" hidden="1" customWidth="1"/>
    <col min="19" max="19" width="9.8515625" style="54" hidden="1" customWidth="1"/>
    <col min="20" max="20" width="0.13671875" style="54" hidden="1" customWidth="1"/>
    <col min="21" max="21" width="13.140625" style="54" hidden="1" customWidth="1"/>
    <col min="22" max="22" width="5.140625" style="282" customWidth="1"/>
    <col min="23" max="23" width="11.57421875" style="277" customWidth="1"/>
    <col min="24" max="27" width="8.140625" style="54" customWidth="1"/>
    <col min="28" max="28" width="11.8515625" style="54" customWidth="1"/>
    <col min="29" max="29" width="14.28125" style="54" customWidth="1"/>
    <col min="30" max="30" width="9.00390625" style="54" customWidth="1"/>
    <col min="31" max="31" width="8.140625" style="276" customWidth="1"/>
    <col min="32" max="32" width="7.00390625" style="54" customWidth="1"/>
    <col min="33" max="33" width="7.7109375" style="54" customWidth="1"/>
    <col min="34" max="34" width="10.28125" style="54" customWidth="1"/>
    <col min="35" max="35" width="11.28125" style="54" customWidth="1"/>
    <col min="36" max="36" width="10.28125" style="54" customWidth="1"/>
    <col min="37" max="37" width="8.140625" style="54" customWidth="1"/>
    <col min="38" max="38" width="13.57421875" style="54" hidden="1" customWidth="1" outlineLevel="1"/>
    <col min="39" max="39" width="9.8515625" style="54" hidden="1" customWidth="1" outlineLevel="1"/>
    <col min="40" max="40" width="12.00390625" style="54" hidden="1" customWidth="1" outlineLevel="1"/>
    <col min="41" max="41" width="32.57421875" style="54" hidden="1" customWidth="1" outlineLevel="2"/>
    <col min="42" max="42" width="12.28125" style="54" hidden="1" customWidth="1" outlineLevel="1" collapsed="1"/>
    <col min="43" max="43" width="15.00390625" style="54" hidden="1" customWidth="1" outlineLevel="2"/>
    <col min="44" max="44" width="7.140625" style="54" hidden="1" customWidth="1" outlineLevel="2"/>
    <col min="45" max="45" width="5.57421875" style="54" hidden="1" customWidth="1" outlineLevel="2" collapsed="1"/>
    <col min="46" max="46" width="5.8515625" style="54" hidden="1" customWidth="1" outlineLevel="2"/>
    <col min="47" max="47" width="6.421875" style="54" hidden="1" customWidth="1" outlineLevel="2"/>
    <col min="48" max="48" width="44.421875" style="54" hidden="1" customWidth="1" outlineLevel="2" collapsed="1"/>
    <col min="49" max="49" width="6.28125" style="54" hidden="1" customWidth="1" outlineLevel="2" collapsed="1"/>
    <col min="50" max="50" width="6.7109375" style="54" hidden="1" customWidth="1" outlineLevel="2"/>
    <col min="51" max="51" width="11.00390625" style="54" hidden="1" customWidth="1" outlineLevel="2" collapsed="1"/>
    <col min="52" max="52" width="12.57421875" style="54" hidden="1" customWidth="1" outlineLevel="2"/>
    <col min="53" max="53" width="13.28125" style="54" hidden="1" customWidth="1" outlineLevel="2"/>
    <col min="54" max="54" width="14.00390625" style="54" hidden="1" customWidth="1" outlineLevel="2"/>
    <col min="55" max="55" width="9.421875" style="54" hidden="1" customWidth="1" outlineLevel="2"/>
    <col min="56" max="56" width="5.421875" style="54" hidden="1" customWidth="1" outlineLevel="2"/>
    <col min="57" max="57" width="8.57421875" style="54" hidden="1" customWidth="1" outlineLevel="2"/>
    <col min="58" max="58" width="7.140625" style="54" hidden="1" customWidth="1" outlineLevel="2"/>
    <col min="59" max="59" width="6.00390625" style="54" hidden="1" customWidth="1" outlineLevel="2" collapsed="1"/>
    <col min="60" max="60" width="42.7109375" style="54" hidden="1" customWidth="1" outlineLevel="2" collapsed="1"/>
    <col min="61" max="61" width="17.8515625" style="54" hidden="1" customWidth="1" outlineLevel="1" collapsed="1"/>
    <col min="62" max="62" width="6.8515625" style="2" hidden="1" customWidth="1" outlineLevel="1"/>
    <col min="63" max="63" width="5.8515625" style="2" hidden="1" customWidth="1" outlineLevel="1"/>
    <col min="64" max="64" width="5.140625" style="2" hidden="1" customWidth="1" outlineLevel="1" collapsed="1"/>
    <col min="65" max="65" width="5.28125" style="2" hidden="1" customWidth="1" outlineLevel="1"/>
    <col min="66" max="66" width="5.140625" style="2" hidden="1" customWidth="1" outlineLevel="1"/>
    <col min="67" max="67" width="9.28125" style="2" hidden="1" customWidth="1" outlineLevel="1" collapsed="1"/>
    <col min="68" max="68" width="11.8515625" style="2" hidden="1" customWidth="1" outlineLevel="1"/>
    <col min="69" max="69" width="4.8515625" style="2" hidden="1" customWidth="1" outlineLevel="1"/>
    <col min="70" max="70" width="17.28125" style="2" hidden="1" customWidth="1" outlineLevel="1" collapsed="1"/>
    <col min="71" max="71" width="6.7109375" style="2" hidden="1" customWidth="1" outlineLevel="1"/>
    <col min="72" max="72" width="1.8515625" style="2" hidden="1" customWidth="1" outlineLevel="1" collapsed="1"/>
    <col min="73" max="73" width="1.7109375" style="2" hidden="1" customWidth="1" outlineLevel="1"/>
    <col min="74" max="74" width="2.140625" style="2" hidden="1" customWidth="1" outlineLevel="1" collapsed="1"/>
    <col min="75" max="75" width="3.140625" style="2" hidden="1" customWidth="1" outlineLevel="1"/>
    <col min="76" max="76" width="9.140625" style="2" hidden="1" customWidth="1" outlineLevel="1"/>
    <col min="77" max="77" width="12.28125" style="2" hidden="1" customWidth="1" outlineLevel="1" collapsed="1"/>
    <col min="78" max="78" width="9.421875" style="2" hidden="1" customWidth="1" outlineLevel="1"/>
    <col min="79" max="79" width="9.421875" style="2" customWidth="1" collapsed="1"/>
    <col min="80" max="16384" width="9.421875" style="2" customWidth="1"/>
  </cols>
  <sheetData>
    <row r="1" spans="8:32" ht="12.75">
      <c r="H1" s="277"/>
      <c r="I1" s="277"/>
      <c r="V1" s="277"/>
      <c r="AE1" s="277"/>
      <c r="AF1" s="420"/>
    </row>
    <row r="2" spans="8:32" ht="12.75">
      <c r="H2" s="277"/>
      <c r="I2" s="277"/>
      <c r="V2" s="277"/>
      <c r="AE2" s="277"/>
      <c r="AF2" s="420"/>
    </row>
    <row r="3" spans="8:32" ht="12.75" outlineLevel="1">
      <c r="H3" s="277"/>
      <c r="I3" s="277"/>
      <c r="V3" s="277"/>
      <c r="AE3" s="277"/>
      <c r="AF3" s="420"/>
    </row>
    <row r="4" spans="4:79" s="59" customFormat="1" ht="12.75" customHeight="1" outlineLevel="1">
      <c r="D4" s="60"/>
      <c r="E4" s="60"/>
      <c r="F4" s="60"/>
      <c r="G4" s="60"/>
      <c r="H4" s="278"/>
      <c r="I4" s="278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278"/>
      <c r="W4" s="278"/>
      <c r="X4" s="60"/>
      <c r="Y4" s="60"/>
      <c r="Z4" s="60"/>
      <c r="AA4" s="60"/>
      <c r="AB4" s="60"/>
      <c r="AC4" s="60"/>
      <c r="AD4" s="60"/>
      <c r="AE4" s="278"/>
      <c r="AF4" s="420"/>
      <c r="AG4" s="60"/>
      <c r="AH4" s="453" t="s">
        <v>140</v>
      </c>
      <c r="AI4" s="453"/>
      <c r="AJ4" s="453"/>
      <c r="AK4" s="454"/>
      <c r="AL4" s="267"/>
      <c r="AM4" s="267"/>
      <c r="AN4" s="267"/>
      <c r="AO4" s="267"/>
      <c r="AP4" s="57" t="s">
        <v>43</v>
      </c>
      <c r="AQ4" s="58"/>
      <c r="AR4" s="58"/>
      <c r="AS4" s="58"/>
      <c r="AT4" s="58"/>
      <c r="AU4" s="58"/>
      <c r="AV4" s="58"/>
      <c r="AW4" s="58"/>
      <c r="AX4" s="58"/>
      <c r="AY4" s="58"/>
      <c r="AZ4" s="267"/>
      <c r="BA4" s="267"/>
      <c r="BB4" s="267"/>
      <c r="BC4" s="267"/>
      <c r="BD4" s="267"/>
      <c r="BE4" s="267"/>
      <c r="BF4" s="267"/>
      <c r="BG4" s="267"/>
      <c r="BH4" s="267"/>
      <c r="BI4" s="57"/>
      <c r="BJ4" s="58"/>
      <c r="BK4" s="58"/>
      <c r="BL4" s="58"/>
      <c r="BM4" s="58"/>
      <c r="BN4" s="58"/>
      <c r="BO4" s="58"/>
      <c r="BP4" s="58"/>
      <c r="BQ4" s="58"/>
      <c r="BR4" s="58"/>
      <c r="BS4" s="267"/>
      <c r="BT4" s="267"/>
      <c r="BU4" s="267"/>
      <c r="BV4" s="267"/>
      <c r="BW4" s="267"/>
      <c r="BX4" s="267"/>
      <c r="BY4" s="267"/>
      <c r="BZ4" s="267"/>
      <c r="CA4" s="267"/>
    </row>
    <row r="5" spans="4:79" s="59" customFormat="1" ht="12" customHeight="1" outlineLevel="1">
      <c r="D5" s="60"/>
      <c r="E5" s="60"/>
      <c r="F5" s="60"/>
      <c r="G5" s="60"/>
      <c r="H5" s="278"/>
      <c r="I5" s="278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278"/>
      <c r="W5" s="278"/>
      <c r="X5" s="60"/>
      <c r="Y5" s="60"/>
      <c r="Z5" s="60"/>
      <c r="AA5" s="60"/>
      <c r="AB5" s="60"/>
      <c r="AC5" s="60"/>
      <c r="AD5" s="60"/>
      <c r="AE5" s="278"/>
      <c r="AF5" s="420"/>
      <c r="AG5" s="60"/>
      <c r="AH5" s="455" t="s">
        <v>127</v>
      </c>
      <c r="AI5" s="455"/>
      <c r="AJ5" s="455"/>
      <c r="AK5" s="455"/>
      <c r="AL5" s="267"/>
      <c r="AM5" s="267"/>
      <c r="AN5" s="267"/>
      <c r="AO5" s="267"/>
      <c r="AP5" s="57"/>
      <c r="AQ5" s="58"/>
      <c r="AR5" s="58"/>
      <c r="AS5" s="58"/>
      <c r="AT5" s="58"/>
      <c r="AU5" s="58"/>
      <c r="AV5" s="58"/>
      <c r="AW5" s="58"/>
      <c r="AX5" s="58"/>
      <c r="AY5" s="58"/>
      <c r="AZ5" s="267"/>
      <c r="BA5" s="267"/>
      <c r="BB5" s="267"/>
      <c r="BC5" s="267"/>
      <c r="BD5" s="267"/>
      <c r="BE5" s="267"/>
      <c r="BF5" s="267"/>
      <c r="BG5" s="267"/>
      <c r="BH5" s="267"/>
      <c r="BI5" s="57"/>
      <c r="BJ5" s="58"/>
      <c r="BK5" s="58"/>
      <c r="BL5" s="58"/>
      <c r="BM5" s="58"/>
      <c r="BN5" s="58"/>
      <c r="BO5" s="58"/>
      <c r="BP5" s="58"/>
      <c r="BQ5" s="58"/>
      <c r="BR5" s="58"/>
      <c r="BS5" s="267"/>
      <c r="BT5" s="267"/>
      <c r="BU5" s="267"/>
      <c r="BV5" s="267"/>
      <c r="BW5" s="267"/>
      <c r="BX5" s="267"/>
      <c r="BY5" s="267"/>
      <c r="BZ5" s="267"/>
      <c r="CA5" s="267"/>
    </row>
    <row r="6" spans="4:79" s="59" customFormat="1" ht="12" customHeight="1" outlineLevel="1">
      <c r="D6" s="60"/>
      <c r="E6" s="60"/>
      <c r="F6" s="60"/>
      <c r="G6" s="60"/>
      <c r="H6" s="278"/>
      <c r="I6" s="278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278"/>
      <c r="W6" s="278"/>
      <c r="X6" s="60"/>
      <c r="Y6" s="60"/>
      <c r="Z6" s="60"/>
      <c r="AA6" s="60"/>
      <c r="AB6" s="60"/>
      <c r="AC6" s="60"/>
      <c r="AD6" s="60"/>
      <c r="AE6" s="278"/>
      <c r="AF6" s="420"/>
      <c r="AG6" s="60"/>
      <c r="AH6" s="455" t="s">
        <v>128</v>
      </c>
      <c r="AI6" s="455"/>
      <c r="AJ6" s="455"/>
      <c r="AK6" s="455"/>
      <c r="AL6" s="267"/>
      <c r="AM6" s="267"/>
      <c r="AN6" s="267"/>
      <c r="AO6" s="267"/>
      <c r="AP6" s="57"/>
      <c r="AQ6" s="58"/>
      <c r="AR6" s="58"/>
      <c r="AS6" s="58"/>
      <c r="AT6" s="58"/>
      <c r="AU6" s="58"/>
      <c r="AV6" s="58"/>
      <c r="AW6" s="58"/>
      <c r="AX6" s="58"/>
      <c r="AY6" s="58"/>
      <c r="AZ6" s="267"/>
      <c r="BA6" s="267"/>
      <c r="BB6" s="267"/>
      <c r="BC6" s="267"/>
      <c r="BD6" s="267"/>
      <c r="BE6" s="267"/>
      <c r="BF6" s="267"/>
      <c r="BG6" s="267"/>
      <c r="BH6" s="267"/>
      <c r="BI6" s="57"/>
      <c r="BJ6" s="58"/>
      <c r="BK6" s="58"/>
      <c r="BL6" s="58"/>
      <c r="BM6" s="58"/>
      <c r="BN6" s="58"/>
      <c r="BO6" s="58"/>
      <c r="BP6" s="58"/>
      <c r="BQ6" s="58"/>
      <c r="BR6" s="58"/>
      <c r="BS6" s="267"/>
      <c r="BT6" s="267"/>
      <c r="BU6" s="267"/>
      <c r="BV6" s="267"/>
      <c r="BW6" s="267"/>
      <c r="BX6" s="267"/>
      <c r="BY6" s="267"/>
      <c r="BZ6" s="267"/>
      <c r="CA6" s="267"/>
    </row>
    <row r="7" spans="4:79" s="59" customFormat="1" ht="12" customHeight="1" outlineLevel="1">
      <c r="D7" s="60"/>
      <c r="E7" s="60"/>
      <c r="F7" s="60"/>
      <c r="G7" s="60"/>
      <c r="H7" s="278"/>
      <c r="I7" s="278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278"/>
      <c r="W7" s="278"/>
      <c r="X7" s="60"/>
      <c r="Y7" s="60"/>
      <c r="Z7" s="60"/>
      <c r="AA7" s="60"/>
      <c r="AB7" s="60"/>
      <c r="AC7" s="60"/>
      <c r="AD7" s="60"/>
      <c r="AE7" s="278"/>
      <c r="AF7" s="420"/>
      <c r="AG7" s="60"/>
      <c r="AH7" s="456" t="s">
        <v>129</v>
      </c>
      <c r="AI7" s="456"/>
      <c r="AJ7" s="456"/>
      <c r="AK7" s="456"/>
      <c r="AL7" s="267"/>
      <c r="AM7" s="267"/>
      <c r="AN7" s="267"/>
      <c r="AO7" s="267"/>
      <c r="AP7" s="57"/>
      <c r="AQ7" s="58"/>
      <c r="AR7" s="58"/>
      <c r="AS7" s="58"/>
      <c r="AT7" s="58"/>
      <c r="AU7" s="58"/>
      <c r="AV7" s="58"/>
      <c r="AW7" s="58"/>
      <c r="AX7" s="58"/>
      <c r="AY7" s="58"/>
      <c r="AZ7" s="267"/>
      <c r="BA7" s="267"/>
      <c r="BB7" s="267"/>
      <c r="BC7" s="267"/>
      <c r="BD7" s="267"/>
      <c r="BE7" s="267"/>
      <c r="BF7" s="267"/>
      <c r="BG7" s="267"/>
      <c r="BH7" s="267"/>
      <c r="BI7" s="57"/>
      <c r="BJ7" s="58"/>
      <c r="BK7" s="58"/>
      <c r="BL7" s="58"/>
      <c r="BM7" s="58"/>
      <c r="BN7" s="58"/>
      <c r="BO7" s="58"/>
      <c r="BP7" s="58"/>
      <c r="BQ7" s="58"/>
      <c r="BR7" s="58"/>
      <c r="BS7" s="267"/>
      <c r="BT7" s="267"/>
      <c r="BU7" s="267"/>
      <c r="BV7" s="267"/>
      <c r="BW7" s="267"/>
      <c r="BX7" s="267"/>
      <c r="BY7" s="267"/>
      <c r="BZ7" s="267"/>
      <c r="CA7" s="267"/>
    </row>
    <row r="8" spans="4:79" s="59" customFormat="1" ht="16.5" customHeight="1" outlineLevel="1">
      <c r="D8" s="60"/>
      <c r="E8" s="60"/>
      <c r="F8" s="60"/>
      <c r="G8" s="60"/>
      <c r="H8" s="278"/>
      <c r="I8" s="278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278"/>
      <c r="W8" s="278"/>
      <c r="X8" s="60"/>
      <c r="Y8" s="60"/>
      <c r="Z8" s="60"/>
      <c r="AA8" s="60"/>
      <c r="AB8" s="60"/>
      <c r="AC8" s="60"/>
      <c r="AD8" s="60"/>
      <c r="AE8" s="278"/>
      <c r="AF8" s="420"/>
      <c r="AG8" s="60"/>
      <c r="AH8" s="455" t="s">
        <v>139</v>
      </c>
      <c r="AI8" s="455"/>
      <c r="AJ8" s="455"/>
      <c r="AK8" s="455"/>
      <c r="AL8" s="267"/>
      <c r="AM8" s="267"/>
      <c r="AN8" s="267"/>
      <c r="AO8" s="267"/>
      <c r="AP8" s="57"/>
      <c r="AQ8" s="58"/>
      <c r="AR8" s="58"/>
      <c r="AS8" s="58"/>
      <c r="AT8" s="58"/>
      <c r="AU8" s="58"/>
      <c r="AV8" s="58"/>
      <c r="AW8" s="58"/>
      <c r="AX8" s="58"/>
      <c r="AY8" s="58"/>
      <c r="AZ8" s="267"/>
      <c r="BA8" s="267"/>
      <c r="BB8" s="267"/>
      <c r="BC8" s="267"/>
      <c r="BD8" s="267"/>
      <c r="BE8" s="267"/>
      <c r="BF8" s="267"/>
      <c r="BG8" s="267"/>
      <c r="BH8" s="267"/>
      <c r="BI8" s="57"/>
      <c r="BJ8" s="58"/>
      <c r="BK8" s="58"/>
      <c r="BL8" s="58"/>
      <c r="BM8" s="58"/>
      <c r="BN8" s="58"/>
      <c r="BO8" s="58"/>
      <c r="BP8" s="58"/>
      <c r="BQ8" s="58"/>
      <c r="BR8" s="58"/>
      <c r="BS8" s="267"/>
      <c r="BT8" s="267"/>
      <c r="BU8" s="267"/>
      <c r="BV8" s="267"/>
      <c r="BW8" s="267"/>
      <c r="BX8" s="267"/>
      <c r="BY8" s="267"/>
      <c r="BZ8" s="267"/>
      <c r="CA8" s="267"/>
    </row>
    <row r="9" spans="8:32" ht="12.75">
      <c r="H9" s="277"/>
      <c r="I9" s="277"/>
      <c r="V9" s="277"/>
      <c r="AE9" s="277"/>
      <c r="AF9" s="420"/>
    </row>
    <row r="10" spans="4:79" s="59" customFormat="1" ht="12.75" customHeight="1" outlineLevel="1">
      <c r="D10" s="60"/>
      <c r="E10" s="60"/>
      <c r="F10" s="60"/>
      <c r="G10" s="60"/>
      <c r="H10" s="278"/>
      <c r="I10" s="278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278"/>
      <c r="W10" s="278"/>
      <c r="X10" s="60"/>
      <c r="Y10" s="60"/>
      <c r="Z10" s="60"/>
      <c r="AA10" s="60"/>
      <c r="AB10" s="60"/>
      <c r="AC10" s="60"/>
      <c r="AD10" s="60"/>
      <c r="AE10" s="278"/>
      <c r="AF10" s="420"/>
      <c r="AG10" s="60"/>
      <c r="AH10" s="416"/>
      <c r="AI10" s="416"/>
      <c r="AJ10" s="416"/>
      <c r="AK10" s="416"/>
      <c r="AL10" s="234"/>
      <c r="AM10" s="234"/>
      <c r="AN10" s="234"/>
      <c r="AO10" s="234"/>
      <c r="AP10" s="57"/>
      <c r="AQ10" s="58"/>
      <c r="AR10" s="58"/>
      <c r="AS10" s="58"/>
      <c r="AT10" s="58"/>
      <c r="AU10" s="58"/>
      <c r="AV10" s="58"/>
      <c r="AW10" s="58"/>
      <c r="AX10" s="58"/>
      <c r="AY10" s="58"/>
      <c r="AZ10" s="234"/>
      <c r="BA10" s="234"/>
      <c r="BB10" s="234"/>
      <c r="BC10" s="234"/>
      <c r="BD10" s="234"/>
      <c r="BE10" s="234"/>
      <c r="BF10" s="234"/>
      <c r="BG10" s="234"/>
      <c r="BH10" s="234"/>
      <c r="BI10" s="57"/>
      <c r="BJ10" s="58"/>
      <c r="BK10" s="58"/>
      <c r="BL10" s="58"/>
      <c r="BM10" s="58"/>
      <c r="BN10" s="58"/>
      <c r="BO10" s="58"/>
      <c r="BP10" s="58"/>
      <c r="BQ10" s="58"/>
      <c r="BR10" s="58"/>
      <c r="BS10" s="234"/>
      <c r="BT10" s="234"/>
      <c r="BU10" s="234"/>
      <c r="BV10" s="234"/>
      <c r="BW10" s="234"/>
      <c r="BX10" s="234"/>
      <c r="BY10" s="234"/>
      <c r="BZ10" s="234"/>
      <c r="CA10" s="234"/>
    </row>
    <row r="11" spans="2:74" s="59" customFormat="1" ht="42" customHeight="1" outlineLevel="1" thickBot="1">
      <c r="B11" s="350" t="s">
        <v>133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2"/>
      <c r="BT11" s="352"/>
      <c r="BU11" s="61"/>
      <c r="BV11" s="61"/>
    </row>
    <row r="12" spans="2:72" s="59" customFormat="1" ht="24" customHeight="1">
      <c r="B12" s="379" t="s">
        <v>0</v>
      </c>
      <c r="C12" s="315" t="s">
        <v>26</v>
      </c>
      <c r="D12" s="321" t="s">
        <v>134</v>
      </c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5"/>
      <c r="BN12" s="385"/>
      <c r="BO12" s="385"/>
      <c r="BP12" s="385"/>
      <c r="BQ12" s="385"/>
      <c r="BR12" s="386"/>
      <c r="BS12" s="125"/>
      <c r="BT12" s="126"/>
    </row>
    <row r="13" spans="2:72" s="59" customFormat="1" ht="18" customHeight="1">
      <c r="B13" s="380"/>
      <c r="C13" s="362"/>
      <c r="D13" s="317" t="s">
        <v>53</v>
      </c>
      <c r="E13" s="320" t="s">
        <v>1</v>
      </c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8"/>
      <c r="BJ13" s="62"/>
      <c r="BK13" s="62"/>
      <c r="BL13" s="62"/>
      <c r="BM13" s="62"/>
      <c r="BN13" s="62"/>
      <c r="BO13" s="62"/>
      <c r="BP13" s="62"/>
      <c r="BQ13" s="62"/>
      <c r="BR13" s="353" t="s">
        <v>118</v>
      </c>
      <c r="BS13" s="127"/>
      <c r="BT13" s="128"/>
    </row>
    <row r="14" spans="2:72" s="59" customFormat="1" ht="28.5" customHeight="1">
      <c r="B14" s="380"/>
      <c r="C14" s="362"/>
      <c r="D14" s="318"/>
      <c r="E14" s="295" t="s">
        <v>41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414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7"/>
      <c r="BJ14" s="63"/>
      <c r="BK14" s="63"/>
      <c r="BL14" s="63"/>
      <c r="BM14" s="63"/>
      <c r="BN14" s="63"/>
      <c r="BO14" s="63"/>
      <c r="BP14" s="63"/>
      <c r="BQ14" s="63"/>
      <c r="BR14" s="344"/>
      <c r="BS14" s="399" t="s">
        <v>25</v>
      </c>
      <c r="BT14" s="400"/>
    </row>
    <row r="15" spans="2:72" s="59" customFormat="1" ht="57.75" customHeight="1" thickBot="1">
      <c r="B15" s="380"/>
      <c r="C15" s="362"/>
      <c r="D15" s="318"/>
      <c r="E15" s="312" t="s">
        <v>81</v>
      </c>
      <c r="F15" s="312" t="s">
        <v>82</v>
      </c>
      <c r="G15" s="312" t="s">
        <v>31</v>
      </c>
      <c r="H15" s="421" t="s">
        <v>117</v>
      </c>
      <c r="I15" s="434" t="s">
        <v>55</v>
      </c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35"/>
      <c r="V15" s="323" t="s">
        <v>89</v>
      </c>
      <c r="W15" s="434" t="s">
        <v>73</v>
      </c>
      <c r="X15" s="414"/>
      <c r="Y15" s="414"/>
      <c r="Z15" s="414"/>
      <c r="AA15" s="414"/>
      <c r="AB15" s="414"/>
      <c r="AC15" s="414"/>
      <c r="AD15" s="414"/>
      <c r="AE15" s="435"/>
      <c r="AF15" s="442" t="s">
        <v>74</v>
      </c>
      <c r="AG15" s="443"/>
      <c r="AH15" s="443"/>
      <c r="AI15" s="443"/>
      <c r="AJ15" s="443"/>
      <c r="AK15" s="444"/>
      <c r="AL15" s="129"/>
      <c r="AM15" s="130"/>
      <c r="AN15" s="131"/>
      <c r="AO15" s="130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0"/>
      <c r="BE15" s="130"/>
      <c r="BF15" s="130"/>
      <c r="BG15" s="131"/>
      <c r="BH15" s="130"/>
      <c r="BI15" s="131"/>
      <c r="BJ15" s="63"/>
      <c r="BK15" s="63"/>
      <c r="BL15" s="63"/>
      <c r="BM15" s="63"/>
      <c r="BN15" s="63"/>
      <c r="BO15" s="63"/>
      <c r="BP15" s="63"/>
      <c r="BQ15" s="63"/>
      <c r="BR15" s="344"/>
      <c r="BS15" s="399"/>
      <c r="BT15" s="400"/>
    </row>
    <row r="16" spans="2:74" s="59" customFormat="1" ht="49.5" customHeight="1">
      <c r="B16" s="380"/>
      <c r="C16" s="362"/>
      <c r="D16" s="318"/>
      <c r="E16" s="313"/>
      <c r="F16" s="313"/>
      <c r="G16" s="313"/>
      <c r="H16" s="422"/>
      <c r="I16" s="436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8"/>
      <c r="V16" s="324"/>
      <c r="W16" s="436"/>
      <c r="X16" s="437"/>
      <c r="Y16" s="437"/>
      <c r="Z16" s="437"/>
      <c r="AA16" s="437"/>
      <c r="AB16" s="437"/>
      <c r="AC16" s="437"/>
      <c r="AD16" s="437"/>
      <c r="AE16" s="438"/>
      <c r="AF16" s="445"/>
      <c r="AG16" s="446"/>
      <c r="AH16" s="446"/>
      <c r="AI16" s="446"/>
      <c r="AJ16" s="446"/>
      <c r="AK16" s="447"/>
      <c r="AL16" s="336" t="s">
        <v>54</v>
      </c>
      <c r="AM16" s="325" t="s">
        <v>50</v>
      </c>
      <c r="AN16" s="341" t="s">
        <v>48</v>
      </c>
      <c r="AO16" s="325" t="s">
        <v>39</v>
      </c>
      <c r="AP16" s="341" t="s">
        <v>49</v>
      </c>
      <c r="AQ16" s="341" t="s">
        <v>33</v>
      </c>
      <c r="AR16" s="341" t="s">
        <v>2</v>
      </c>
      <c r="AS16" s="341" t="s">
        <v>34</v>
      </c>
      <c r="AT16" s="341" t="s">
        <v>35</v>
      </c>
      <c r="AU16" s="341" t="s">
        <v>27</v>
      </c>
      <c r="AV16" s="341" t="s">
        <v>40</v>
      </c>
      <c r="AW16" s="341" t="s">
        <v>36</v>
      </c>
      <c r="AX16" s="341" t="s">
        <v>28</v>
      </c>
      <c r="AY16" s="341" t="s">
        <v>32</v>
      </c>
      <c r="AZ16" s="332" t="s">
        <v>37</v>
      </c>
      <c r="BA16" s="376" t="s">
        <v>31</v>
      </c>
      <c r="BB16" s="404"/>
      <c r="BC16" s="336" t="s">
        <v>11</v>
      </c>
      <c r="BD16" s="408" t="s">
        <v>20</v>
      </c>
      <c r="BE16" s="409"/>
      <c r="BF16" s="410"/>
      <c r="BG16" s="332" t="s">
        <v>12</v>
      </c>
      <c r="BH16" s="325" t="s">
        <v>39</v>
      </c>
      <c r="BI16" s="376" t="s">
        <v>52</v>
      </c>
      <c r="BJ16" s="339" t="s">
        <v>15</v>
      </c>
      <c r="BK16" s="339" t="s">
        <v>16</v>
      </c>
      <c r="BL16" s="344" t="s">
        <v>22</v>
      </c>
      <c r="BM16" s="132"/>
      <c r="BN16" s="132"/>
      <c r="BO16" s="347" t="s">
        <v>29</v>
      </c>
      <c r="BP16" s="344" t="s">
        <v>30</v>
      </c>
      <c r="BQ16" s="339" t="s">
        <v>21</v>
      </c>
      <c r="BR16" s="354"/>
      <c r="BS16" s="401"/>
      <c r="BT16" s="400"/>
      <c r="BU16" s="329" t="s">
        <v>24</v>
      </c>
      <c r="BV16" s="329" t="s">
        <v>24</v>
      </c>
    </row>
    <row r="17" spans="2:74" s="59" customFormat="1" ht="73.5" customHeight="1">
      <c r="B17" s="381"/>
      <c r="C17" s="383"/>
      <c r="D17" s="318"/>
      <c r="E17" s="313"/>
      <c r="F17" s="313"/>
      <c r="G17" s="313"/>
      <c r="H17" s="422"/>
      <c r="I17" s="436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8"/>
      <c r="V17" s="324"/>
      <c r="W17" s="436"/>
      <c r="X17" s="437"/>
      <c r="Y17" s="437"/>
      <c r="Z17" s="437"/>
      <c r="AA17" s="437"/>
      <c r="AB17" s="437"/>
      <c r="AC17" s="437"/>
      <c r="AD17" s="437"/>
      <c r="AE17" s="438"/>
      <c r="AF17" s="445"/>
      <c r="AG17" s="446"/>
      <c r="AH17" s="446"/>
      <c r="AI17" s="446"/>
      <c r="AJ17" s="446"/>
      <c r="AK17" s="447"/>
      <c r="AL17" s="337"/>
      <c r="AM17" s="335"/>
      <c r="AN17" s="341"/>
      <c r="AO17" s="335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33"/>
      <c r="BA17" s="405"/>
      <c r="BB17" s="404"/>
      <c r="BC17" s="337"/>
      <c r="BD17" s="232" t="s">
        <v>17</v>
      </c>
      <c r="BE17" s="232" t="s">
        <v>18</v>
      </c>
      <c r="BF17" s="232" t="s">
        <v>19</v>
      </c>
      <c r="BG17" s="333"/>
      <c r="BH17" s="335"/>
      <c r="BI17" s="376"/>
      <c r="BJ17" s="340"/>
      <c r="BK17" s="340"/>
      <c r="BL17" s="345"/>
      <c r="BM17" s="132"/>
      <c r="BN17" s="132"/>
      <c r="BO17" s="348"/>
      <c r="BP17" s="345"/>
      <c r="BQ17" s="340"/>
      <c r="BR17" s="354"/>
      <c r="BS17" s="401"/>
      <c r="BT17" s="400"/>
      <c r="BU17" s="330"/>
      <c r="BV17" s="330"/>
    </row>
    <row r="18" spans="2:74" s="59" customFormat="1" ht="329.25" customHeight="1" thickBot="1">
      <c r="B18" s="382"/>
      <c r="C18" s="384"/>
      <c r="D18" s="319"/>
      <c r="E18" s="314"/>
      <c r="F18" s="314"/>
      <c r="G18" s="314"/>
      <c r="H18" s="423"/>
      <c r="I18" s="439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1"/>
      <c r="V18" s="325"/>
      <c r="W18" s="439"/>
      <c r="X18" s="440"/>
      <c r="Y18" s="440"/>
      <c r="Z18" s="440"/>
      <c r="AA18" s="440"/>
      <c r="AB18" s="440"/>
      <c r="AC18" s="440"/>
      <c r="AD18" s="440"/>
      <c r="AE18" s="441"/>
      <c r="AF18" s="448"/>
      <c r="AG18" s="449"/>
      <c r="AH18" s="449"/>
      <c r="AI18" s="449"/>
      <c r="AJ18" s="449"/>
      <c r="AK18" s="450"/>
      <c r="AL18" s="338"/>
      <c r="AM18" s="335"/>
      <c r="AN18" s="389"/>
      <c r="AO18" s="335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34"/>
      <c r="BA18" s="406"/>
      <c r="BB18" s="407"/>
      <c r="BC18" s="252"/>
      <c r="BD18" s="233"/>
      <c r="BE18" s="233"/>
      <c r="BF18" s="233"/>
      <c r="BG18" s="251"/>
      <c r="BH18" s="335"/>
      <c r="BI18" s="377"/>
      <c r="BJ18" s="250"/>
      <c r="BK18" s="250"/>
      <c r="BL18" s="346"/>
      <c r="BM18" s="150"/>
      <c r="BN18" s="150"/>
      <c r="BO18" s="349"/>
      <c r="BP18" s="346"/>
      <c r="BQ18" s="356"/>
      <c r="BR18" s="355"/>
      <c r="BS18" s="402"/>
      <c r="BT18" s="403"/>
      <c r="BU18" s="331"/>
      <c r="BV18" s="331"/>
    </row>
    <row r="19" spans="2:73" s="59" customFormat="1" ht="20.25" customHeight="1" thickBot="1">
      <c r="B19" s="151">
        <v>1</v>
      </c>
      <c r="C19" s="20">
        <v>2</v>
      </c>
      <c r="D19" s="152">
        <v>3</v>
      </c>
      <c r="E19" s="144" t="s">
        <v>84</v>
      </c>
      <c r="F19" s="144" t="s">
        <v>83</v>
      </c>
      <c r="G19" s="144" t="s">
        <v>85</v>
      </c>
      <c r="H19" s="270" t="s">
        <v>125</v>
      </c>
      <c r="I19" s="429" t="s">
        <v>135</v>
      </c>
      <c r="J19" s="430"/>
      <c r="K19" s="430"/>
      <c r="L19" s="430"/>
      <c r="M19" s="430"/>
      <c r="N19" s="430"/>
      <c r="O19" s="290"/>
      <c r="P19" s="290"/>
      <c r="Q19" s="290"/>
      <c r="R19" s="290"/>
      <c r="S19" s="290"/>
      <c r="T19" s="290"/>
      <c r="U19" s="291"/>
      <c r="V19" s="283" t="s">
        <v>136</v>
      </c>
      <c r="W19" s="429" t="s">
        <v>137</v>
      </c>
      <c r="X19" s="430"/>
      <c r="Y19" s="430"/>
      <c r="Z19" s="430"/>
      <c r="AA19" s="430"/>
      <c r="AB19" s="430"/>
      <c r="AC19" s="430"/>
      <c r="AD19" s="430"/>
      <c r="AE19" s="433"/>
      <c r="AF19" s="429" t="s">
        <v>138</v>
      </c>
      <c r="AG19" s="430"/>
      <c r="AH19" s="430"/>
      <c r="AI19" s="430"/>
      <c r="AJ19" s="430"/>
      <c r="AK19" s="433"/>
      <c r="AL19" s="136">
        <v>11</v>
      </c>
      <c r="AM19" s="196">
        <v>12</v>
      </c>
      <c r="AN19" s="137">
        <v>13</v>
      </c>
      <c r="AO19" s="196">
        <v>15</v>
      </c>
      <c r="AP19" s="137">
        <v>14</v>
      </c>
      <c r="AQ19" s="137">
        <v>7</v>
      </c>
      <c r="AR19" s="137">
        <v>7</v>
      </c>
      <c r="AS19" s="137">
        <v>9</v>
      </c>
      <c r="AT19" s="137">
        <v>10</v>
      </c>
      <c r="AU19" s="137">
        <v>9</v>
      </c>
      <c r="AV19" s="137">
        <v>11</v>
      </c>
      <c r="AW19" s="137">
        <v>12</v>
      </c>
      <c r="AX19" s="137">
        <v>11</v>
      </c>
      <c r="AY19" s="137">
        <v>13</v>
      </c>
      <c r="AZ19" s="137">
        <v>14</v>
      </c>
      <c r="BA19" s="137">
        <v>13</v>
      </c>
      <c r="BB19" s="138" t="s">
        <v>51</v>
      </c>
      <c r="BC19" s="137">
        <v>16</v>
      </c>
      <c r="BD19" s="137">
        <v>16</v>
      </c>
      <c r="BE19" s="137">
        <v>17</v>
      </c>
      <c r="BF19" s="137">
        <v>18</v>
      </c>
      <c r="BG19" s="139">
        <v>19</v>
      </c>
      <c r="BH19" s="196">
        <v>15</v>
      </c>
      <c r="BI19" s="140">
        <v>15</v>
      </c>
      <c r="BJ19" s="141"/>
      <c r="BK19" s="113"/>
      <c r="BL19" s="106"/>
      <c r="BM19" s="113"/>
      <c r="BN19" s="113"/>
      <c r="BO19" s="142">
        <v>17</v>
      </c>
      <c r="BP19" s="142">
        <v>18</v>
      </c>
      <c r="BQ19" s="143"/>
      <c r="BR19" s="142">
        <v>16</v>
      </c>
      <c r="BS19" s="64"/>
      <c r="BT19" s="65">
        <v>20</v>
      </c>
      <c r="BU19" s="66"/>
    </row>
    <row r="20" spans="2:75" s="72" customFormat="1" ht="147" customHeight="1" thickBot="1">
      <c r="B20" s="151">
        <v>1</v>
      </c>
      <c r="C20" s="19" t="s">
        <v>38</v>
      </c>
      <c r="D20" s="153"/>
      <c r="E20" s="154"/>
      <c r="F20" s="154"/>
      <c r="G20" s="154"/>
      <c r="H20" s="154"/>
      <c r="I20" s="158"/>
      <c r="J20" s="154"/>
      <c r="K20" s="154"/>
      <c r="L20" s="154"/>
      <c r="M20" s="154"/>
      <c r="N20" s="154"/>
      <c r="O20" s="155"/>
      <c r="P20" s="154"/>
      <c r="Q20" s="154"/>
      <c r="R20" s="154"/>
      <c r="S20" s="154"/>
      <c r="T20" s="154"/>
      <c r="U20" s="154"/>
      <c r="V20" s="12"/>
      <c r="W20" s="154"/>
      <c r="X20" s="154"/>
      <c r="Y20" s="154"/>
      <c r="Z20" s="154"/>
      <c r="AA20" s="154"/>
      <c r="AB20" s="154"/>
      <c r="AC20" s="154"/>
      <c r="AD20" s="154"/>
      <c r="AE20" s="55"/>
      <c r="AF20" s="154"/>
      <c r="AG20" s="154"/>
      <c r="AH20" s="154"/>
      <c r="AI20" s="154"/>
      <c r="AJ20" s="154"/>
      <c r="AK20" s="55"/>
      <c r="AL20" s="67"/>
      <c r="AM20" s="67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236"/>
      <c r="BJ20" s="68"/>
      <c r="BK20" s="68"/>
      <c r="BL20" s="68"/>
      <c r="BM20" s="68"/>
      <c r="BN20" s="68"/>
      <c r="BO20" s="68"/>
      <c r="BP20" s="68"/>
      <c r="BQ20" s="69"/>
      <c r="BR20" s="221"/>
      <c r="BS20" s="70"/>
      <c r="BT20" s="71"/>
      <c r="BW20" s="73"/>
    </row>
    <row r="21" spans="2:78" s="72" customFormat="1" ht="27.75" customHeight="1" thickBot="1">
      <c r="B21" s="240"/>
      <c r="C21" s="219"/>
      <c r="D21" s="220">
        <f>E21+F21+G21+H21+I21+V21+W21+AF21</f>
        <v>35.256440677966104</v>
      </c>
      <c r="E21" s="13">
        <v>1</v>
      </c>
      <c r="F21" s="13">
        <v>0.41</v>
      </c>
      <c r="G21" s="13">
        <v>0.84</v>
      </c>
      <c r="H21" s="177">
        <f>1.56/1.18*1.2</f>
        <v>1.5864406779661018</v>
      </c>
      <c r="I21" s="424">
        <v>5.59</v>
      </c>
      <c r="J21" s="425"/>
      <c r="K21" s="425"/>
      <c r="L21" s="425"/>
      <c r="M21" s="425"/>
      <c r="N21" s="425"/>
      <c r="O21" s="425"/>
      <c r="P21" s="425"/>
      <c r="Q21" s="426"/>
      <c r="R21" s="13"/>
      <c r="S21" s="13"/>
      <c r="T21" s="13"/>
      <c r="U21" s="177"/>
      <c r="V21" s="13">
        <v>2.75</v>
      </c>
      <c r="W21" s="424">
        <v>19.12</v>
      </c>
      <c r="X21" s="425"/>
      <c r="Y21" s="425"/>
      <c r="Z21" s="425"/>
      <c r="AA21" s="425"/>
      <c r="AB21" s="425"/>
      <c r="AC21" s="425"/>
      <c r="AD21" s="425"/>
      <c r="AE21" s="426"/>
      <c r="AF21" s="424">
        <v>3.96</v>
      </c>
      <c r="AG21" s="425"/>
      <c r="AH21" s="425"/>
      <c r="AI21" s="425"/>
      <c r="AJ21" s="425"/>
      <c r="AK21" s="426"/>
      <c r="AL21" s="51">
        <v>2.23</v>
      </c>
      <c r="AM21" s="11">
        <v>3.51</v>
      </c>
      <c r="AN21" s="11">
        <v>2.07</v>
      </c>
      <c r="AO21" s="11" t="e">
        <f>#REF!*1.042</f>
        <v>#REF!</v>
      </c>
      <c r="AP21" s="11">
        <v>0.18</v>
      </c>
      <c r="AQ21" s="11" t="e">
        <f>#REF!*1.042</f>
        <v>#REF!</v>
      </c>
      <c r="AR21" s="11" t="e">
        <f>#REF!*1.042</f>
        <v>#REF!</v>
      </c>
      <c r="AS21" s="11" t="e">
        <f>#REF!*1.042</f>
        <v>#REF!</v>
      </c>
      <c r="AT21" s="11" t="e">
        <f>#REF!*1.042</f>
        <v>#REF!</v>
      </c>
      <c r="AU21" s="11" t="e">
        <f>#REF!*1.042</f>
        <v>#REF!</v>
      </c>
      <c r="AV21" s="11" t="e">
        <f>#REF!*1.042</f>
        <v>#REF!</v>
      </c>
      <c r="AW21" s="11" t="e">
        <f>#REF!*1.042</f>
        <v>#REF!</v>
      </c>
      <c r="AX21" s="11" t="e">
        <f>#REF!*1.042</f>
        <v>#REF!</v>
      </c>
      <c r="AY21" s="11" t="e">
        <f>#REF!*1.042</f>
        <v>#REF!</v>
      </c>
      <c r="AZ21" s="11" t="e">
        <f>#REF!*1.042</f>
        <v>#REF!</v>
      </c>
      <c r="BA21" s="11" t="e">
        <f>#REF!*1.042</f>
        <v>#REF!</v>
      </c>
      <c r="BB21" s="11" t="e">
        <f>#REF!*1.042</f>
        <v>#REF!</v>
      </c>
      <c r="BC21" s="11" t="e">
        <f>#REF!*1.042</f>
        <v>#REF!</v>
      </c>
      <c r="BD21" s="11" t="e">
        <f>#REF!*1.042</f>
        <v>#REF!</v>
      </c>
      <c r="BE21" s="11" t="e">
        <f>#REF!*1.042</f>
        <v>#REF!</v>
      </c>
      <c r="BF21" s="11" t="e">
        <f>#REF!*1.042</f>
        <v>#REF!</v>
      </c>
      <c r="BG21" s="11" t="e">
        <f>#REF!*1.042</f>
        <v>#REF!</v>
      </c>
      <c r="BH21" s="11" t="e">
        <f>#REF!*1.042</f>
        <v>#REF!</v>
      </c>
      <c r="BI21" s="47">
        <v>7.18</v>
      </c>
      <c r="BJ21" s="45"/>
      <c r="BK21" s="17"/>
      <c r="BL21" s="36"/>
      <c r="BM21" s="16"/>
      <c r="BN21" s="16"/>
      <c r="BO21" s="11"/>
      <c r="BP21" s="16"/>
      <c r="BQ21" s="16"/>
      <c r="BR21" s="16">
        <v>36.6</v>
      </c>
      <c r="BS21" s="74"/>
      <c r="BT21" s="75"/>
      <c r="BU21" s="76"/>
      <c r="BV21" s="77"/>
      <c r="BW21" s="73"/>
      <c r="BX21" s="78"/>
      <c r="BY21" s="79">
        <f>SUM(E21:AK21)</f>
        <v>35.256440677966104</v>
      </c>
      <c r="BZ21" s="79">
        <f>D21-BY21</f>
        <v>0</v>
      </c>
    </row>
    <row r="22" spans="2:78" s="72" customFormat="1" ht="129" customHeight="1" thickBot="1">
      <c r="B22" s="303">
        <v>2</v>
      </c>
      <c r="C22" s="156" t="s">
        <v>42</v>
      </c>
      <c r="D22" s="154"/>
      <c r="E22" s="154"/>
      <c r="F22" s="154"/>
      <c r="G22" s="154"/>
      <c r="H22" s="154"/>
      <c r="I22" s="158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2"/>
      <c r="W22" s="154"/>
      <c r="X22" s="154"/>
      <c r="Y22" s="154"/>
      <c r="Z22" s="154"/>
      <c r="AA22" s="154"/>
      <c r="AB22" s="154"/>
      <c r="AC22" s="154"/>
      <c r="AD22" s="154"/>
      <c r="AE22" s="55"/>
      <c r="AF22" s="154"/>
      <c r="AG22" s="154"/>
      <c r="AH22" s="154"/>
      <c r="AI22" s="154"/>
      <c r="AJ22" s="154"/>
      <c r="AK22" s="55"/>
      <c r="AL22" s="235"/>
      <c r="AM22" s="235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8"/>
      <c r="BH22" s="378"/>
      <c r="BI22" s="235"/>
      <c r="BJ22" s="80">
        <f>SUM(AN22:BH22)</f>
        <v>0</v>
      </c>
      <c r="BK22" s="80">
        <f>BJ22-D22</f>
        <v>0</v>
      </c>
      <c r="BL22" s="43"/>
      <c r="BM22" s="41"/>
      <c r="BN22" s="41"/>
      <c r="BO22" s="41"/>
      <c r="BP22" s="41"/>
      <c r="BQ22" s="41"/>
      <c r="BR22" s="222"/>
      <c r="BS22" s="81"/>
      <c r="BT22" s="82"/>
      <c r="BY22" s="59"/>
      <c r="BZ22" s="59"/>
    </row>
    <row r="23" spans="2:78" s="72" customFormat="1" ht="24.75" customHeight="1" thickBot="1">
      <c r="B23" s="304"/>
      <c r="C23" s="133"/>
      <c r="D23" s="220">
        <f>E23+F23+G23+H23+I23+V23+W23+AF23</f>
        <v>35.26</v>
      </c>
      <c r="E23" s="13">
        <v>1</v>
      </c>
      <c r="F23" s="13">
        <v>0.41</v>
      </c>
      <c r="G23" s="13">
        <v>0.84</v>
      </c>
      <c r="H23" s="177">
        <v>1.59</v>
      </c>
      <c r="I23" s="424">
        <v>5.63</v>
      </c>
      <c r="J23" s="425"/>
      <c r="K23" s="425"/>
      <c r="L23" s="425"/>
      <c r="M23" s="425"/>
      <c r="N23" s="425"/>
      <c r="O23" s="426"/>
      <c r="P23" s="13"/>
      <c r="Q23" s="13"/>
      <c r="R23" s="13"/>
      <c r="S23" s="13"/>
      <c r="T23" s="13"/>
      <c r="U23" s="177"/>
      <c r="V23" s="13">
        <v>2.75</v>
      </c>
      <c r="W23" s="424">
        <v>19.04</v>
      </c>
      <c r="X23" s="425"/>
      <c r="Y23" s="425"/>
      <c r="Z23" s="425"/>
      <c r="AA23" s="425"/>
      <c r="AB23" s="425"/>
      <c r="AC23" s="425"/>
      <c r="AD23" s="425"/>
      <c r="AE23" s="426"/>
      <c r="AF23" s="424">
        <v>4</v>
      </c>
      <c r="AG23" s="425"/>
      <c r="AH23" s="425"/>
      <c r="AI23" s="425"/>
      <c r="AJ23" s="425"/>
      <c r="AK23" s="426"/>
      <c r="AL23" s="51">
        <v>3.95</v>
      </c>
      <c r="AM23" s="11">
        <v>3.27</v>
      </c>
      <c r="AN23" s="11">
        <v>2.86</v>
      </c>
      <c r="AO23" s="11" t="e">
        <f>#REF!*1.042</f>
        <v>#REF!</v>
      </c>
      <c r="AP23" s="11">
        <v>0.16</v>
      </c>
      <c r="AQ23" s="11" t="e">
        <f>#REF!*1.042</f>
        <v>#REF!</v>
      </c>
      <c r="AR23" s="11" t="e">
        <f>#REF!*1.042</f>
        <v>#REF!</v>
      </c>
      <c r="AS23" s="11" t="e">
        <f>#REF!*1.042</f>
        <v>#REF!</v>
      </c>
      <c r="AT23" s="11" t="e">
        <f>#REF!*1.042</f>
        <v>#REF!</v>
      </c>
      <c r="AU23" s="11" t="e">
        <f>#REF!*1.042</f>
        <v>#REF!</v>
      </c>
      <c r="AV23" s="11" t="e">
        <f>#REF!*1.042</f>
        <v>#REF!</v>
      </c>
      <c r="AW23" s="11" t="e">
        <f>#REF!*1.042</f>
        <v>#REF!</v>
      </c>
      <c r="AX23" s="11" t="e">
        <f>#REF!*1.042</f>
        <v>#REF!</v>
      </c>
      <c r="AY23" s="11" t="e">
        <f>#REF!*1.042</f>
        <v>#REF!</v>
      </c>
      <c r="AZ23" s="11" t="e">
        <f>#REF!*1.042</f>
        <v>#REF!</v>
      </c>
      <c r="BA23" s="11" t="e">
        <f>#REF!*1.042</f>
        <v>#REF!</v>
      </c>
      <c r="BB23" s="11" t="e">
        <f>#REF!*1.042</f>
        <v>#REF!</v>
      </c>
      <c r="BC23" s="11" t="e">
        <f>#REF!*1.042</f>
        <v>#REF!</v>
      </c>
      <c r="BD23" s="11" t="e">
        <f>#REF!*1.042</f>
        <v>#REF!</v>
      </c>
      <c r="BE23" s="11" t="e">
        <f>#REF!*1.042</f>
        <v>#REF!</v>
      </c>
      <c r="BF23" s="11" t="e">
        <f>#REF!*1.042</f>
        <v>#REF!</v>
      </c>
      <c r="BG23" s="11" t="e">
        <f>#REF!*1.042</f>
        <v>#REF!</v>
      </c>
      <c r="BH23" s="11" t="e">
        <f>#REF!*1.042</f>
        <v>#REF!</v>
      </c>
      <c r="BI23" s="47">
        <v>5.54</v>
      </c>
      <c r="BJ23" s="45"/>
      <c r="BK23" s="17"/>
      <c r="BL23" s="36"/>
      <c r="BM23" s="16"/>
      <c r="BN23" s="16"/>
      <c r="BO23" s="11"/>
      <c r="BP23" s="11"/>
      <c r="BQ23" s="37"/>
      <c r="BR23" s="16">
        <v>36.91</v>
      </c>
      <c r="BS23" s="74"/>
      <c r="BT23" s="75"/>
      <c r="BU23" s="76"/>
      <c r="BV23" s="77"/>
      <c r="BX23" s="78"/>
      <c r="BY23" s="79">
        <f>SUM(E23:AK23)</f>
        <v>35.26</v>
      </c>
      <c r="BZ23" s="79">
        <f>D23-BY23</f>
        <v>0</v>
      </c>
    </row>
    <row r="24" spans="2:78" s="72" customFormat="1" ht="119.25" customHeight="1" thickBot="1">
      <c r="B24" s="303">
        <v>3</v>
      </c>
      <c r="C24" s="266" t="s">
        <v>3</v>
      </c>
      <c r="D24" s="161"/>
      <c r="E24" s="103"/>
      <c r="F24" s="103"/>
      <c r="G24" s="103"/>
      <c r="H24" s="103"/>
      <c r="I24" s="272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284"/>
      <c r="W24" s="103"/>
      <c r="X24" s="103"/>
      <c r="Y24" s="103"/>
      <c r="Z24" s="103"/>
      <c r="AA24" s="103"/>
      <c r="AB24" s="103"/>
      <c r="AC24" s="103"/>
      <c r="AD24" s="162"/>
      <c r="AE24" s="163"/>
      <c r="AF24" s="162"/>
      <c r="AG24" s="162"/>
      <c r="AH24" s="103"/>
      <c r="AI24" s="103"/>
      <c r="AJ24" s="162"/>
      <c r="AK24" s="163"/>
      <c r="AL24" s="239"/>
      <c r="AM24" s="239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239"/>
      <c r="BJ24" s="88">
        <f>SUM(AN24:BH24)</f>
        <v>0</v>
      </c>
      <c r="BK24" s="88">
        <f>BJ24-D24</f>
        <v>0</v>
      </c>
      <c r="BL24" s="164"/>
      <c r="BM24" s="89"/>
      <c r="BN24" s="89"/>
      <c r="BO24" s="89"/>
      <c r="BP24" s="89"/>
      <c r="BQ24" s="89"/>
      <c r="BR24" s="223"/>
      <c r="BS24" s="90"/>
      <c r="BT24" s="91"/>
      <c r="BU24" s="76"/>
      <c r="BY24" s="59"/>
      <c r="BZ24" s="59"/>
    </row>
    <row r="25" spans="2:78" s="72" customFormat="1" ht="23.25" customHeight="1" thickBot="1">
      <c r="B25" s="373"/>
      <c r="C25" s="133"/>
      <c r="D25" s="12">
        <f>E25+F25+G25+H25+I25+V25+W25+AF25</f>
        <v>33.42</v>
      </c>
      <c r="E25" s="12">
        <v>0.95</v>
      </c>
      <c r="F25" s="12">
        <v>0.36</v>
      </c>
      <c r="G25" s="12">
        <v>0.84</v>
      </c>
      <c r="H25" s="158">
        <v>1.59</v>
      </c>
      <c r="I25" s="424">
        <v>4.84</v>
      </c>
      <c r="J25" s="425"/>
      <c r="K25" s="425"/>
      <c r="L25" s="425"/>
      <c r="M25" s="425"/>
      <c r="N25" s="425"/>
      <c r="O25" s="55"/>
      <c r="P25" s="12"/>
      <c r="Q25" s="12"/>
      <c r="R25" s="12"/>
      <c r="S25" s="12"/>
      <c r="T25" s="12"/>
      <c r="U25" s="158"/>
      <c r="V25" s="13">
        <v>2.75</v>
      </c>
      <c r="W25" s="424">
        <v>18.75</v>
      </c>
      <c r="X25" s="425"/>
      <c r="Y25" s="425"/>
      <c r="Z25" s="425"/>
      <c r="AA25" s="425"/>
      <c r="AB25" s="425"/>
      <c r="AC25" s="425"/>
      <c r="AD25" s="425"/>
      <c r="AE25" s="426"/>
      <c r="AF25" s="424">
        <v>3.34</v>
      </c>
      <c r="AG25" s="425"/>
      <c r="AH25" s="425"/>
      <c r="AI25" s="425"/>
      <c r="AJ25" s="425"/>
      <c r="AK25" s="426"/>
      <c r="AL25" s="55">
        <v>2.67</v>
      </c>
      <c r="AM25" s="12">
        <v>3.39</v>
      </c>
      <c r="AN25" s="12">
        <v>4.43</v>
      </c>
      <c r="AO25" s="12" t="e">
        <f>#REF!*1.042</f>
        <v>#REF!</v>
      </c>
      <c r="AP25" s="12">
        <v>0.27</v>
      </c>
      <c r="AQ25" s="12" t="e">
        <f>#REF!*1.042</f>
        <v>#REF!</v>
      </c>
      <c r="AR25" s="12" t="e">
        <f>#REF!*1.042</f>
        <v>#REF!</v>
      </c>
      <c r="AS25" s="12" t="e">
        <f>#REF!*1.042</f>
        <v>#REF!</v>
      </c>
      <c r="AT25" s="12" t="e">
        <f>#REF!*1.042</f>
        <v>#REF!</v>
      </c>
      <c r="AU25" s="12" t="e">
        <f>#REF!*1.042</f>
        <v>#REF!</v>
      </c>
      <c r="AV25" s="12" t="e">
        <f>#REF!*1.042</f>
        <v>#REF!</v>
      </c>
      <c r="AW25" s="12" t="e">
        <f>#REF!*1.042</f>
        <v>#REF!</v>
      </c>
      <c r="AX25" s="12" t="e">
        <f>#REF!*1.042</f>
        <v>#REF!</v>
      </c>
      <c r="AY25" s="12" t="e">
        <f>#REF!*1.042</f>
        <v>#REF!</v>
      </c>
      <c r="AZ25" s="12" t="e">
        <f>#REF!*1.042</f>
        <v>#REF!</v>
      </c>
      <c r="BA25" s="12" t="e">
        <f>#REF!*1.042</f>
        <v>#REF!</v>
      </c>
      <c r="BB25" s="12" t="e">
        <f>#REF!*1.042</f>
        <v>#REF!</v>
      </c>
      <c r="BC25" s="12" t="e">
        <f>#REF!*1.042</f>
        <v>#REF!</v>
      </c>
      <c r="BD25" s="12" t="e">
        <f>#REF!*1.042</f>
        <v>#REF!</v>
      </c>
      <c r="BE25" s="12" t="e">
        <f>#REF!*1.042</f>
        <v>#REF!</v>
      </c>
      <c r="BF25" s="12" t="e">
        <f>#REF!*1.042</f>
        <v>#REF!</v>
      </c>
      <c r="BG25" s="12" t="e">
        <f>#REF!*1.042</f>
        <v>#REF!</v>
      </c>
      <c r="BH25" s="12" t="e">
        <f>#REF!*1.042</f>
        <v>#REF!</v>
      </c>
      <c r="BI25" s="146">
        <v>7.75</v>
      </c>
      <c r="BJ25" s="46"/>
      <c r="BK25" s="21"/>
      <c r="BL25" s="23"/>
      <c r="BM25" s="165"/>
      <c r="BN25" s="165"/>
      <c r="BO25" s="12"/>
      <c r="BP25" s="18"/>
      <c r="BQ25" s="25"/>
      <c r="BR25" s="18">
        <v>34.1</v>
      </c>
      <c r="BS25" s="83"/>
      <c r="BT25" s="147"/>
      <c r="BU25" s="148"/>
      <c r="BV25" s="167"/>
      <c r="BX25" s="78"/>
      <c r="BY25" s="79">
        <f>SUM(E25:AK25)</f>
        <v>33.42</v>
      </c>
      <c r="BZ25" s="79">
        <f>D25-BY25</f>
        <v>0</v>
      </c>
    </row>
    <row r="26" spans="2:78" s="72" customFormat="1" ht="123" customHeight="1" thickBot="1">
      <c r="B26" s="306">
        <v>4</v>
      </c>
      <c r="C26" s="19" t="s">
        <v>4</v>
      </c>
      <c r="D26" s="166">
        <f>E27+F27+G27+H27+I27+J27+K27+L27+M27+N27+O27+P27+Q27+R27+S27+T27+U27+V27+W27+X27+Y27+Z27+AA27+AB27+AC27+AD27+AE27+AF27+AG27+AH27+AI27+AJ27+AK27</f>
        <v>35.260000000000005</v>
      </c>
      <c r="E26" s="159"/>
      <c r="F26" s="159"/>
      <c r="G26" s="159"/>
      <c r="H26" s="159"/>
      <c r="I26" s="273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285"/>
      <c r="W26" s="159"/>
      <c r="X26" s="159"/>
      <c r="Y26" s="159"/>
      <c r="Z26" s="159"/>
      <c r="AA26" s="159"/>
      <c r="AB26" s="159"/>
      <c r="AC26" s="159"/>
      <c r="AD26" s="154"/>
      <c r="AE26" s="160"/>
      <c r="AF26" s="159"/>
      <c r="AG26" s="154"/>
      <c r="AH26" s="159"/>
      <c r="AI26" s="159"/>
      <c r="AJ26" s="159"/>
      <c r="AK26" s="160"/>
      <c r="AL26" s="241"/>
      <c r="AM26" s="241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241"/>
      <c r="BJ26" s="80">
        <f>SUM(AN26:BH26)</f>
        <v>0</v>
      </c>
      <c r="BK26" s="42">
        <f>BJ26-D26</f>
        <v>-35.260000000000005</v>
      </c>
      <c r="BL26" s="41"/>
      <c r="BM26" s="41"/>
      <c r="BN26" s="41"/>
      <c r="BO26" s="41"/>
      <c r="BP26" s="33"/>
      <c r="BQ26" s="41"/>
      <c r="BR26" s="222"/>
      <c r="BS26" s="81"/>
      <c r="BT26" s="82"/>
      <c r="BY26" s="59"/>
      <c r="BZ26" s="59"/>
    </row>
    <row r="27" spans="2:78" s="72" customFormat="1" ht="29.25" customHeight="1" thickBot="1">
      <c r="B27" s="307"/>
      <c r="C27" s="133"/>
      <c r="D27" s="220">
        <f>E27+F27+G27+H27+I27+V27+W27+AF27</f>
        <v>35.260000000000005</v>
      </c>
      <c r="E27" s="13">
        <v>1</v>
      </c>
      <c r="F27" s="13">
        <v>0.41</v>
      </c>
      <c r="G27" s="13">
        <v>0.84</v>
      </c>
      <c r="H27" s="177">
        <v>1.59</v>
      </c>
      <c r="I27" s="424">
        <v>5.4</v>
      </c>
      <c r="J27" s="425"/>
      <c r="K27" s="425"/>
      <c r="L27" s="425"/>
      <c r="M27" s="425"/>
      <c r="N27" s="425"/>
      <c r="O27" s="220"/>
      <c r="P27" s="13"/>
      <c r="Q27" s="13"/>
      <c r="R27" s="13"/>
      <c r="S27" s="13"/>
      <c r="T27" s="13"/>
      <c r="U27" s="177"/>
      <c r="V27" s="13">
        <v>2.75</v>
      </c>
      <c r="W27" s="424">
        <v>18.42</v>
      </c>
      <c r="X27" s="425"/>
      <c r="Y27" s="425"/>
      <c r="Z27" s="425"/>
      <c r="AA27" s="425"/>
      <c r="AB27" s="425"/>
      <c r="AC27" s="425"/>
      <c r="AD27" s="425"/>
      <c r="AE27" s="426"/>
      <c r="AF27" s="424">
        <v>4.85</v>
      </c>
      <c r="AG27" s="425"/>
      <c r="AH27" s="425"/>
      <c r="AI27" s="425"/>
      <c r="AJ27" s="425"/>
      <c r="AK27" s="426"/>
      <c r="AL27" s="51">
        <v>2.49</v>
      </c>
      <c r="AM27" s="11">
        <v>3.81</v>
      </c>
      <c r="AN27" s="11">
        <v>1.75</v>
      </c>
      <c r="AO27" s="11" t="e">
        <f>#REF!*1.042</f>
        <v>#REF!</v>
      </c>
      <c r="AP27" s="11">
        <v>0.37</v>
      </c>
      <c r="AQ27" s="11" t="e">
        <f>#REF!*1.042</f>
        <v>#REF!</v>
      </c>
      <c r="AR27" s="11" t="e">
        <f>#REF!*1.042</f>
        <v>#REF!</v>
      </c>
      <c r="AS27" s="11" t="e">
        <f>#REF!*1.042</f>
        <v>#REF!</v>
      </c>
      <c r="AT27" s="11" t="e">
        <f>#REF!*1.042</f>
        <v>#REF!</v>
      </c>
      <c r="AU27" s="11" t="e">
        <f>#REF!*1.042</f>
        <v>#REF!</v>
      </c>
      <c r="AV27" s="11" t="e">
        <f>#REF!*1.042</f>
        <v>#REF!</v>
      </c>
      <c r="AW27" s="11" t="e">
        <f>#REF!*1.042</f>
        <v>#REF!</v>
      </c>
      <c r="AX27" s="11" t="e">
        <f>#REF!*1.042</f>
        <v>#REF!</v>
      </c>
      <c r="AY27" s="11" t="e">
        <f>#REF!*1.042</f>
        <v>#REF!</v>
      </c>
      <c r="AZ27" s="11" t="e">
        <f>#REF!*1.042</f>
        <v>#REF!</v>
      </c>
      <c r="BA27" s="11" t="e">
        <f>#REF!*1.042</f>
        <v>#REF!</v>
      </c>
      <c r="BB27" s="11" t="e">
        <f>#REF!*1.042</f>
        <v>#REF!</v>
      </c>
      <c r="BC27" s="11" t="e">
        <f>#REF!*1.042</f>
        <v>#REF!</v>
      </c>
      <c r="BD27" s="11" t="e">
        <f>#REF!*1.042</f>
        <v>#REF!</v>
      </c>
      <c r="BE27" s="11" t="e">
        <f>#REF!*1.042</f>
        <v>#REF!</v>
      </c>
      <c r="BF27" s="11" t="e">
        <f>#REF!*1.042</f>
        <v>#REF!</v>
      </c>
      <c r="BG27" s="11" t="e">
        <f>#REF!*1.042</f>
        <v>#REF!</v>
      </c>
      <c r="BH27" s="11" t="e">
        <f>#REF!*1.042</f>
        <v>#REF!</v>
      </c>
      <c r="BI27" s="47">
        <v>8.14</v>
      </c>
      <c r="BJ27" s="45"/>
      <c r="BK27" s="17"/>
      <c r="BL27" s="36"/>
      <c r="BM27" s="16"/>
      <c r="BN27" s="16"/>
      <c r="BO27" s="11"/>
      <c r="BP27" s="16"/>
      <c r="BQ27" s="16"/>
      <c r="BR27" s="16">
        <v>35.63</v>
      </c>
      <c r="BS27" s="74"/>
      <c r="BT27" s="75"/>
      <c r="BU27" s="76"/>
      <c r="BV27" s="77"/>
      <c r="BX27" s="78"/>
      <c r="BY27" s="79">
        <f>SUM(E27:AK27)</f>
        <v>35.260000000000005</v>
      </c>
      <c r="BZ27" s="79">
        <f>D27-BY27</f>
        <v>0</v>
      </c>
    </row>
    <row r="28" spans="2:78" s="72" customFormat="1" ht="15" customHeight="1">
      <c r="B28" s="303">
        <v>5</v>
      </c>
      <c r="C28" s="315" t="s">
        <v>5</v>
      </c>
      <c r="D28" s="367"/>
      <c r="E28" s="168"/>
      <c r="F28" s="168"/>
      <c r="G28" s="168"/>
      <c r="H28" s="168"/>
      <c r="I28" s="2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286"/>
      <c r="W28" s="168"/>
      <c r="X28" s="168"/>
      <c r="Y28" s="168"/>
      <c r="Z28" s="168"/>
      <c r="AA28" s="168"/>
      <c r="AB28" s="168"/>
      <c r="AC28" s="168"/>
      <c r="AD28" s="168"/>
      <c r="AE28" s="169"/>
      <c r="AF28" s="168"/>
      <c r="AG28" s="168"/>
      <c r="AH28" s="168"/>
      <c r="AI28" s="168"/>
      <c r="AJ28" s="168"/>
      <c r="AK28" s="169"/>
      <c r="AL28" s="246"/>
      <c r="AM28" s="246"/>
      <c r="AN28" s="370">
        <v>3.01</v>
      </c>
      <c r="AO28" s="244"/>
      <c r="AP28" s="244"/>
      <c r="AQ28" s="371">
        <v>1.6</v>
      </c>
      <c r="AR28" s="370">
        <v>0.8</v>
      </c>
      <c r="AS28" s="370">
        <v>1.41</v>
      </c>
      <c r="AT28" s="366"/>
      <c r="AU28" s="366">
        <v>4.66</v>
      </c>
      <c r="AV28" s="369">
        <v>3.85</v>
      </c>
      <c r="AW28" s="366">
        <v>0.18</v>
      </c>
      <c r="AX28" s="369"/>
      <c r="AY28" s="366">
        <v>0.03</v>
      </c>
      <c r="AZ28" s="366">
        <v>0.28</v>
      </c>
      <c r="BA28" s="366">
        <v>3.02</v>
      </c>
      <c r="BB28" s="237"/>
      <c r="BC28" s="366">
        <v>1.48</v>
      </c>
      <c r="BD28" s="237"/>
      <c r="BE28" s="237"/>
      <c r="BF28" s="237"/>
      <c r="BG28" s="366">
        <v>0.26</v>
      </c>
      <c r="BH28" s="366">
        <v>2.59</v>
      </c>
      <c r="BI28" s="237"/>
      <c r="BJ28" s="92">
        <f>SUM(AN28:BH28)-BD28-BE28-BF28</f>
        <v>23.17</v>
      </c>
      <c r="BK28" s="88">
        <f>BJ28-BJ28</f>
        <v>0</v>
      </c>
      <c r="BL28" s="92"/>
      <c r="BM28" s="88">
        <f>BF28+BE28+BD28</f>
        <v>0</v>
      </c>
      <c r="BN28" s="88">
        <f>BM28-BC28</f>
        <v>-1.48</v>
      </c>
      <c r="BO28" s="93"/>
      <c r="BP28" s="93"/>
      <c r="BQ28" s="93"/>
      <c r="BR28" s="224"/>
      <c r="BS28" s="94"/>
      <c r="BT28" s="95"/>
      <c r="BY28" s="59"/>
      <c r="BZ28" s="59"/>
    </row>
    <row r="29" spans="2:78" s="72" customFormat="1" ht="92.25" customHeight="1" thickBot="1">
      <c r="B29" s="304"/>
      <c r="C29" s="316"/>
      <c r="D29" s="368"/>
      <c r="E29" s="170"/>
      <c r="F29" s="170"/>
      <c r="G29" s="170"/>
      <c r="H29" s="170"/>
      <c r="I29" s="269">
        <f>0.01*100</f>
        <v>1</v>
      </c>
      <c r="J29" s="170">
        <f>0.015*100</f>
        <v>1.5</v>
      </c>
      <c r="K29" s="170">
        <f>0.023*100</f>
        <v>2.3</v>
      </c>
      <c r="L29" s="170">
        <f>0.011*100</f>
        <v>1.0999999999999999</v>
      </c>
      <c r="M29" s="170">
        <f>0.008*100</f>
        <v>0.8</v>
      </c>
      <c r="N29" s="170">
        <f>0.012*100</f>
        <v>1.2</v>
      </c>
      <c r="O29" s="171"/>
      <c r="P29" s="170">
        <f>0.032*100</f>
        <v>3.2</v>
      </c>
      <c r="Q29" s="170">
        <f>0.035*100</f>
        <v>3.5000000000000004</v>
      </c>
      <c r="R29" s="171"/>
      <c r="S29" s="171"/>
      <c r="T29" s="171"/>
      <c r="U29" s="170">
        <f>0.022*100</f>
        <v>2.1999999999999997</v>
      </c>
      <c r="V29" s="287"/>
      <c r="W29" s="170">
        <f>0.032*100</f>
        <v>3.2</v>
      </c>
      <c r="X29" s="170">
        <f>0.06*100</f>
        <v>6</v>
      </c>
      <c r="Y29" s="170">
        <f>0.04*100</f>
        <v>4</v>
      </c>
      <c r="Z29" s="171"/>
      <c r="AA29" s="171"/>
      <c r="AB29" s="170">
        <f>0.055*100</f>
        <v>5.5</v>
      </c>
      <c r="AC29" s="170">
        <f>0.023*100</f>
        <v>2.3</v>
      </c>
      <c r="AD29" s="170"/>
      <c r="AE29" s="172">
        <v>3.81</v>
      </c>
      <c r="AF29" s="170">
        <v>4.19</v>
      </c>
      <c r="AG29" s="170">
        <f>0.0447*100</f>
        <v>4.47</v>
      </c>
      <c r="AH29" s="170">
        <f>0.012*100</f>
        <v>1.2</v>
      </c>
      <c r="AI29" s="170">
        <f>0.0024*100</f>
        <v>0.24</v>
      </c>
      <c r="AJ29" s="171"/>
      <c r="AK29" s="172">
        <f>0.015*100</f>
        <v>1.5</v>
      </c>
      <c r="AL29" s="247"/>
      <c r="AM29" s="247"/>
      <c r="AN29" s="360"/>
      <c r="AO29" s="245"/>
      <c r="AP29" s="245"/>
      <c r="AQ29" s="364"/>
      <c r="AR29" s="360"/>
      <c r="AS29" s="360"/>
      <c r="AT29" s="361"/>
      <c r="AU29" s="361"/>
      <c r="AV29" s="365"/>
      <c r="AW29" s="361"/>
      <c r="AX29" s="365"/>
      <c r="AY29" s="361"/>
      <c r="AZ29" s="361"/>
      <c r="BA29" s="361"/>
      <c r="BB29" s="238"/>
      <c r="BC29" s="361"/>
      <c r="BD29" s="238"/>
      <c r="BE29" s="238"/>
      <c r="BF29" s="238"/>
      <c r="BG29" s="361"/>
      <c r="BH29" s="361"/>
      <c r="BI29" s="238"/>
      <c r="BJ29" s="96">
        <f>BJ28</f>
        <v>23.17</v>
      </c>
      <c r="BK29" s="97">
        <f>BJ29-D28</f>
        <v>23.17</v>
      </c>
      <c r="BL29" s="96" t="e">
        <f>BJ29/D$28</f>
        <v>#DIV/0!</v>
      </c>
      <c r="BM29" s="97">
        <f>BF29+BE29+BD29</f>
        <v>0</v>
      </c>
      <c r="BN29" s="97">
        <f>BM29-BC29</f>
        <v>0</v>
      </c>
      <c r="BO29" s="98"/>
      <c r="BP29" s="98"/>
      <c r="BQ29" s="98"/>
      <c r="BR29" s="225"/>
      <c r="BS29" s="99"/>
      <c r="BT29" s="100"/>
      <c r="BY29" s="59" t="s">
        <v>80</v>
      </c>
      <c r="BZ29" s="59"/>
    </row>
    <row r="30" spans="2:78" s="72" customFormat="1" ht="22.5" customHeight="1" thickBot="1">
      <c r="B30" s="304"/>
      <c r="C30" s="134">
        <v>34.45</v>
      </c>
      <c r="D30" s="220">
        <f>E30+F30+G30+H30+I30+V30+W30+AF30</f>
        <v>31.57491525423729</v>
      </c>
      <c r="E30" s="13">
        <f>0.88/1.18*1.2</f>
        <v>0.8949152542372881</v>
      </c>
      <c r="F30" s="13">
        <v>0.36</v>
      </c>
      <c r="G30" s="13">
        <v>0.84</v>
      </c>
      <c r="H30" s="177">
        <v>1.59</v>
      </c>
      <c r="I30" s="424">
        <v>8.54</v>
      </c>
      <c r="J30" s="425"/>
      <c r="K30" s="425"/>
      <c r="L30" s="425"/>
      <c r="M30" s="425"/>
      <c r="N30" s="425"/>
      <c r="O30" s="220"/>
      <c r="P30" s="13"/>
      <c r="Q30" s="13"/>
      <c r="R30" s="13"/>
      <c r="S30" s="13"/>
      <c r="T30" s="13"/>
      <c r="U30" s="177"/>
      <c r="V30" s="13">
        <v>2.75</v>
      </c>
      <c r="W30" s="424">
        <v>12.48</v>
      </c>
      <c r="X30" s="425"/>
      <c r="Y30" s="425"/>
      <c r="Z30" s="425"/>
      <c r="AA30" s="425"/>
      <c r="AB30" s="425"/>
      <c r="AC30" s="425"/>
      <c r="AD30" s="425"/>
      <c r="AE30" s="426"/>
      <c r="AF30" s="424">
        <v>4.12</v>
      </c>
      <c r="AG30" s="425"/>
      <c r="AH30" s="425"/>
      <c r="AI30" s="425"/>
      <c r="AJ30" s="425"/>
      <c r="AK30" s="426"/>
      <c r="AL30" s="52">
        <v>4.6</v>
      </c>
      <c r="AM30" s="15">
        <v>2.72</v>
      </c>
      <c r="AN30" s="15">
        <v>5.7</v>
      </c>
      <c r="AO30" s="15" t="e">
        <f>#REF!*1.042</f>
        <v>#REF!</v>
      </c>
      <c r="AP30" s="15">
        <v>1.22</v>
      </c>
      <c r="AQ30" s="15" t="e">
        <f>#REF!*1.042</f>
        <v>#REF!</v>
      </c>
      <c r="AR30" s="15" t="e">
        <f>#REF!*1.042</f>
        <v>#REF!</v>
      </c>
      <c r="AS30" s="15" t="e">
        <f>#REF!*1.042</f>
        <v>#REF!</v>
      </c>
      <c r="AT30" s="15" t="e">
        <f>#REF!*1.042</f>
        <v>#REF!</v>
      </c>
      <c r="AU30" s="15" t="e">
        <f>#REF!*1.042</f>
        <v>#REF!</v>
      </c>
      <c r="AV30" s="15" t="e">
        <f>#REF!*1.042</f>
        <v>#REF!</v>
      </c>
      <c r="AW30" s="15" t="e">
        <f>#REF!*1.042</f>
        <v>#REF!</v>
      </c>
      <c r="AX30" s="15" t="e">
        <f>#REF!*1.042</f>
        <v>#REF!</v>
      </c>
      <c r="AY30" s="15" t="e">
        <f>#REF!*1.042</f>
        <v>#REF!</v>
      </c>
      <c r="AZ30" s="15" t="e">
        <f>#REF!*1.042</f>
        <v>#REF!</v>
      </c>
      <c r="BA30" s="15" t="e">
        <f>#REF!*1.042</f>
        <v>#REF!</v>
      </c>
      <c r="BB30" s="15" t="e">
        <f>#REF!*1.042</f>
        <v>#REF!</v>
      </c>
      <c r="BC30" s="15" t="e">
        <f>#REF!*1.042</f>
        <v>#REF!</v>
      </c>
      <c r="BD30" s="15" t="e">
        <f>#REF!*1.042</f>
        <v>#REF!</v>
      </c>
      <c r="BE30" s="15" t="e">
        <f>#REF!*1.042</f>
        <v>#REF!</v>
      </c>
      <c r="BF30" s="15" t="e">
        <f>#REF!*1.042</f>
        <v>#REF!</v>
      </c>
      <c r="BG30" s="15" t="e">
        <f>#REF!*1.042</f>
        <v>#REF!</v>
      </c>
      <c r="BH30" s="15" t="e">
        <f>#REF!*1.042</f>
        <v>#REF!</v>
      </c>
      <c r="BI30" s="48">
        <v>5.16</v>
      </c>
      <c r="BJ30" s="44"/>
      <c r="BK30" s="31"/>
      <c r="BL30" s="32"/>
      <c r="BM30" s="33"/>
      <c r="BN30" s="33"/>
      <c r="BO30" s="34"/>
      <c r="BP30" s="30"/>
      <c r="BQ30" s="35"/>
      <c r="BR30" s="44">
        <v>26.03</v>
      </c>
      <c r="BS30" s="86"/>
      <c r="BT30" s="101"/>
      <c r="BU30" s="76"/>
      <c r="BV30" s="77"/>
      <c r="BX30" s="78"/>
      <c r="BY30" s="79">
        <f>SUM(E30:AK30)</f>
        <v>31.57491525423729</v>
      </c>
      <c r="BZ30" s="79">
        <f>D30-BY30</f>
        <v>0</v>
      </c>
    </row>
    <row r="31" spans="1:78" s="72" customFormat="1" ht="22.5" customHeight="1">
      <c r="A31" s="293"/>
      <c r="B31" s="315">
        <v>6</v>
      </c>
      <c r="C31" s="315" t="s">
        <v>6</v>
      </c>
      <c r="D31" s="367">
        <f>E33+F33+G33+H33+I33+J33+K33+L33+M33+N33+O33+P33+Q33+R33+S33+T33+U33+V33+W33+X33+Y33+Z33+AA33+AB33+AC33+AD33+AE33+AF33+AG33+AH33+AI33+AJ33+AK33</f>
        <v>26.29</v>
      </c>
      <c r="E31" s="173"/>
      <c r="F31" s="173"/>
      <c r="G31" s="173"/>
      <c r="H31" s="173"/>
      <c r="I31" s="274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288"/>
      <c r="W31" s="173"/>
      <c r="X31" s="173"/>
      <c r="Y31" s="173"/>
      <c r="Z31" s="173"/>
      <c r="AA31" s="173"/>
      <c r="AB31" s="173"/>
      <c r="AC31" s="173"/>
      <c r="AD31" s="173"/>
      <c r="AE31" s="174"/>
      <c r="AF31" s="173"/>
      <c r="AG31" s="173"/>
      <c r="AH31" s="173"/>
      <c r="AI31" s="173"/>
      <c r="AJ31" s="173"/>
      <c r="AK31" s="174"/>
      <c r="AL31" s="247"/>
      <c r="AM31" s="247"/>
      <c r="AN31" s="360">
        <v>3.01</v>
      </c>
      <c r="AO31" s="245"/>
      <c r="AP31" s="245"/>
      <c r="AQ31" s="364">
        <v>1.6</v>
      </c>
      <c r="AR31" s="360">
        <v>0.8</v>
      </c>
      <c r="AS31" s="363"/>
      <c r="AT31" s="364"/>
      <c r="AU31" s="361">
        <v>4.66</v>
      </c>
      <c r="AV31" s="365">
        <v>3.85</v>
      </c>
      <c r="AW31" s="361">
        <v>0.18</v>
      </c>
      <c r="AX31" s="365"/>
      <c r="AY31" s="361">
        <v>0.03</v>
      </c>
      <c r="AZ31" s="361">
        <v>0.28</v>
      </c>
      <c r="BA31" s="361">
        <v>3.02</v>
      </c>
      <c r="BB31" s="238"/>
      <c r="BC31" s="361">
        <v>1.48</v>
      </c>
      <c r="BD31" s="238"/>
      <c r="BE31" s="238"/>
      <c r="BF31" s="238"/>
      <c r="BG31" s="361">
        <v>0.26</v>
      </c>
      <c r="BH31" s="361">
        <v>2.59</v>
      </c>
      <c r="BI31" s="238"/>
      <c r="BJ31" s="96">
        <f>SUM(AN31:BH31)-BD31-BE31-BF31</f>
        <v>21.76</v>
      </c>
      <c r="BK31" s="97">
        <f>D31-BJ31</f>
        <v>4.529999999999998</v>
      </c>
      <c r="BL31" s="96"/>
      <c r="BM31" s="97">
        <f>BF31+BE31+BD31</f>
        <v>0</v>
      </c>
      <c r="BN31" s="97">
        <f>BM31-BC31</f>
        <v>-1.48</v>
      </c>
      <c r="BO31" s="361"/>
      <c r="BP31" s="98"/>
      <c r="BQ31" s="98"/>
      <c r="BR31" s="225"/>
      <c r="BS31" s="99"/>
      <c r="BT31" s="100"/>
      <c r="BY31" s="59"/>
      <c r="BZ31" s="59"/>
    </row>
    <row r="32" spans="1:78" s="72" customFormat="1" ht="66" customHeight="1" thickBot="1">
      <c r="A32" s="293"/>
      <c r="B32" s="362"/>
      <c r="C32" s="316"/>
      <c r="D32" s="368"/>
      <c r="E32" s="170"/>
      <c r="F32" s="170"/>
      <c r="G32" s="170"/>
      <c r="H32" s="170"/>
      <c r="I32" s="269">
        <f>0.01*100</f>
        <v>1</v>
      </c>
      <c r="J32" s="170">
        <f>0.015*100</f>
        <v>1.5</v>
      </c>
      <c r="K32" s="170">
        <f>0.023*100</f>
        <v>2.3</v>
      </c>
      <c r="L32" s="170">
        <f>0.011*100</f>
        <v>1.0999999999999999</v>
      </c>
      <c r="M32" s="170">
        <f>0.008*100</f>
        <v>0.8</v>
      </c>
      <c r="N32" s="170">
        <f>0.012*100</f>
        <v>1.2</v>
      </c>
      <c r="O32" s="171"/>
      <c r="P32" s="170">
        <f>0.032*100</f>
        <v>3.2</v>
      </c>
      <c r="Q32" s="170">
        <f>0.035*100</f>
        <v>3.5000000000000004</v>
      </c>
      <c r="R32" s="171"/>
      <c r="S32" s="171"/>
      <c r="T32" s="171"/>
      <c r="U32" s="170">
        <f>0.022*100</f>
        <v>2.1999999999999997</v>
      </c>
      <c r="V32" s="287"/>
      <c r="W32" s="170">
        <f>0.032*100</f>
        <v>3.2</v>
      </c>
      <c r="X32" s="170">
        <f>0.06*100</f>
        <v>6</v>
      </c>
      <c r="Y32" s="170">
        <f>0.04*100</f>
        <v>4</v>
      </c>
      <c r="Z32" s="171"/>
      <c r="AA32" s="171"/>
      <c r="AB32" s="170">
        <f>0.055*100</f>
        <v>5.5</v>
      </c>
      <c r="AC32" s="170">
        <f>0.023*100</f>
        <v>2.3</v>
      </c>
      <c r="AD32" s="170"/>
      <c r="AE32" s="172">
        <v>0</v>
      </c>
      <c r="AF32" s="171"/>
      <c r="AG32" s="170">
        <f>0.0447*100</f>
        <v>4.47</v>
      </c>
      <c r="AH32" s="170">
        <f>0.012*100</f>
        <v>1.2</v>
      </c>
      <c r="AI32" s="170">
        <f>0.0024*100</f>
        <v>0.24</v>
      </c>
      <c r="AJ32" s="171"/>
      <c r="AK32" s="172">
        <f>0.015*100</f>
        <v>1.5</v>
      </c>
      <c r="AL32" s="247"/>
      <c r="AM32" s="247"/>
      <c r="AN32" s="360"/>
      <c r="AO32" s="245"/>
      <c r="AP32" s="245"/>
      <c r="AQ32" s="364"/>
      <c r="AR32" s="360"/>
      <c r="AS32" s="363"/>
      <c r="AT32" s="364"/>
      <c r="AU32" s="361"/>
      <c r="AV32" s="365"/>
      <c r="AW32" s="361"/>
      <c r="AX32" s="365"/>
      <c r="AY32" s="361"/>
      <c r="AZ32" s="361"/>
      <c r="BA32" s="361"/>
      <c r="BB32" s="238"/>
      <c r="BC32" s="361"/>
      <c r="BD32" s="238"/>
      <c r="BE32" s="238"/>
      <c r="BF32" s="238"/>
      <c r="BG32" s="361"/>
      <c r="BH32" s="361"/>
      <c r="BI32" s="238"/>
      <c r="BJ32" s="96">
        <f>BJ31</f>
        <v>21.76</v>
      </c>
      <c r="BK32" s="97">
        <f>BJ32-D31</f>
        <v>-4.529999999999998</v>
      </c>
      <c r="BL32" s="96">
        <f>BJ32/D$31</f>
        <v>0.8276911373145683</v>
      </c>
      <c r="BM32" s="97">
        <f>BF32+BE32+BD32</f>
        <v>0</v>
      </c>
      <c r="BN32" s="97">
        <f>BM32-BC32</f>
        <v>0</v>
      </c>
      <c r="BO32" s="361"/>
      <c r="BP32" s="98"/>
      <c r="BQ32" s="98"/>
      <c r="BR32" s="225"/>
      <c r="BS32" s="99"/>
      <c r="BT32" s="100"/>
      <c r="BY32" s="59" t="s">
        <v>80</v>
      </c>
      <c r="BZ32" s="59"/>
    </row>
    <row r="33" spans="1:78" s="72" customFormat="1" ht="21" customHeight="1" thickBot="1">
      <c r="A33" s="294"/>
      <c r="B33" s="316"/>
      <c r="C33" s="135"/>
      <c r="D33" s="220">
        <f>E33+F33+G33+H33+I33+V33+W33+AF33</f>
        <v>26.29</v>
      </c>
      <c r="E33" s="13">
        <v>0.77</v>
      </c>
      <c r="F33" s="13">
        <v>0.32</v>
      </c>
      <c r="G33" s="13">
        <v>0.84</v>
      </c>
      <c r="H33" s="177">
        <v>1.59</v>
      </c>
      <c r="I33" s="424">
        <v>6.54</v>
      </c>
      <c r="J33" s="425"/>
      <c r="K33" s="425"/>
      <c r="L33" s="425"/>
      <c r="M33" s="425"/>
      <c r="N33" s="425"/>
      <c r="O33" s="220"/>
      <c r="P33" s="13"/>
      <c r="Q33" s="13"/>
      <c r="R33" s="13"/>
      <c r="S33" s="13"/>
      <c r="T33" s="13"/>
      <c r="U33" s="177"/>
      <c r="V33" s="13">
        <v>2.75</v>
      </c>
      <c r="W33" s="424">
        <v>8.8</v>
      </c>
      <c r="X33" s="425"/>
      <c r="Y33" s="425"/>
      <c r="Z33" s="425"/>
      <c r="AA33" s="425"/>
      <c r="AB33" s="425"/>
      <c r="AC33" s="425"/>
      <c r="AD33" s="425"/>
      <c r="AE33" s="426"/>
      <c r="AF33" s="424">
        <v>4.68</v>
      </c>
      <c r="AG33" s="425"/>
      <c r="AH33" s="425"/>
      <c r="AI33" s="425"/>
      <c r="AJ33" s="425"/>
      <c r="AK33" s="426"/>
      <c r="AL33" s="52">
        <v>2.77</v>
      </c>
      <c r="AM33" s="15">
        <v>3.34</v>
      </c>
      <c r="AN33" s="15">
        <v>4.04</v>
      </c>
      <c r="AO33" s="15" t="e">
        <f>#REF!*1.042</f>
        <v>#REF!</v>
      </c>
      <c r="AP33" s="15">
        <v>0.77</v>
      </c>
      <c r="AQ33" s="15" t="e">
        <f>#REF!*1.042</f>
        <v>#REF!</v>
      </c>
      <c r="AR33" s="15" t="e">
        <f>#REF!*1.042</f>
        <v>#REF!</v>
      </c>
      <c r="AS33" s="15" t="e">
        <f>#REF!*1.042</f>
        <v>#REF!</v>
      </c>
      <c r="AT33" s="15" t="e">
        <f>#REF!*1.042</f>
        <v>#REF!</v>
      </c>
      <c r="AU33" s="15" t="e">
        <f>#REF!*1.042</f>
        <v>#REF!</v>
      </c>
      <c r="AV33" s="15" t="e">
        <f>#REF!*1.042</f>
        <v>#REF!</v>
      </c>
      <c r="AW33" s="15" t="e">
        <f>#REF!*1.042</f>
        <v>#REF!</v>
      </c>
      <c r="AX33" s="15" t="e">
        <f>#REF!*1.042</f>
        <v>#REF!</v>
      </c>
      <c r="AY33" s="15" t="e">
        <f>#REF!*1.042</f>
        <v>#REF!</v>
      </c>
      <c r="AZ33" s="15" t="e">
        <f>#REF!*1.042</f>
        <v>#REF!</v>
      </c>
      <c r="BA33" s="15" t="e">
        <f>#REF!*1.042</f>
        <v>#REF!</v>
      </c>
      <c r="BB33" s="15" t="e">
        <f>#REF!*1.042</f>
        <v>#REF!</v>
      </c>
      <c r="BC33" s="15" t="e">
        <f>#REF!*1.042</f>
        <v>#REF!</v>
      </c>
      <c r="BD33" s="15" t="e">
        <f>#REF!*1.042</f>
        <v>#REF!</v>
      </c>
      <c r="BE33" s="15" t="e">
        <f>#REF!*1.042</f>
        <v>#REF!</v>
      </c>
      <c r="BF33" s="15" t="e">
        <f>#REF!*1.042</f>
        <v>#REF!</v>
      </c>
      <c r="BG33" s="15" t="e">
        <f>#REF!*1.042</f>
        <v>#REF!</v>
      </c>
      <c r="BH33" s="15" t="e">
        <f>#REF!*1.042</f>
        <v>#REF!</v>
      </c>
      <c r="BI33" s="48">
        <v>7.86</v>
      </c>
      <c r="BJ33" s="44"/>
      <c r="BK33" s="31"/>
      <c r="BL33" s="32"/>
      <c r="BM33" s="33"/>
      <c r="BN33" s="33"/>
      <c r="BO33" s="39"/>
      <c r="BP33" s="33"/>
      <c r="BQ33" s="33"/>
      <c r="BR33" s="44">
        <v>24.39</v>
      </c>
      <c r="BS33" s="86"/>
      <c r="BT33" s="101"/>
      <c r="BU33" s="76"/>
      <c r="BV33" s="77"/>
      <c r="BX33" s="78"/>
      <c r="BY33" s="79">
        <f>SUM(E33:AK33)</f>
        <v>26.29</v>
      </c>
      <c r="BZ33" s="79">
        <f>D33-BY33</f>
        <v>0</v>
      </c>
    </row>
    <row r="34" spans="2:78" s="72" customFormat="1" ht="6" customHeight="1" hidden="1">
      <c r="B34" s="304">
        <v>7</v>
      </c>
      <c r="C34" s="315" t="s">
        <v>7</v>
      </c>
      <c r="D34" s="161"/>
      <c r="E34" s="173"/>
      <c r="F34" s="173"/>
      <c r="G34" s="173"/>
      <c r="H34" s="173"/>
      <c r="I34" s="274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288"/>
      <c r="W34" s="173"/>
      <c r="X34" s="173"/>
      <c r="Y34" s="173"/>
      <c r="Z34" s="173"/>
      <c r="AA34" s="173"/>
      <c r="AB34" s="173"/>
      <c r="AC34" s="173"/>
      <c r="AD34" s="173"/>
      <c r="AE34" s="174"/>
      <c r="AF34" s="173"/>
      <c r="AG34" s="173"/>
      <c r="AH34" s="173"/>
      <c r="AI34" s="173"/>
      <c r="AJ34" s="173"/>
      <c r="AK34" s="174"/>
      <c r="AL34" s="14"/>
      <c r="AM34" s="14"/>
      <c r="AN34" s="249"/>
      <c r="AO34" s="249"/>
      <c r="AP34" s="249"/>
      <c r="AQ34" s="107"/>
      <c r="AR34" s="108"/>
      <c r="AS34" s="109"/>
      <c r="AT34" s="14"/>
      <c r="AU34" s="110"/>
      <c r="AV34" s="201"/>
      <c r="AW34" s="110"/>
      <c r="AX34" s="201"/>
      <c r="AY34" s="201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97">
        <f>SUM(AN34:BH34)</f>
        <v>0</v>
      </c>
      <c r="BK34" s="97">
        <f>BJ34-D34</f>
        <v>0</v>
      </c>
      <c r="BL34" s="104"/>
      <c r="BM34" s="105"/>
      <c r="BN34" s="105"/>
      <c r="BO34" s="105"/>
      <c r="BP34" s="105"/>
      <c r="BQ34" s="111"/>
      <c r="BR34" s="226"/>
      <c r="BS34" s="86"/>
      <c r="BT34" s="87"/>
      <c r="BY34" s="79"/>
      <c r="BZ34" s="79"/>
    </row>
    <row r="35" spans="2:78" s="72" customFormat="1" ht="15" hidden="1">
      <c r="B35" s="304"/>
      <c r="C35" s="362"/>
      <c r="D35" s="175"/>
      <c r="E35" s="102"/>
      <c r="F35" s="102"/>
      <c r="G35" s="102"/>
      <c r="H35" s="102"/>
      <c r="I35" s="275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289"/>
      <c r="W35" s="102"/>
      <c r="X35" s="102"/>
      <c r="Y35" s="102"/>
      <c r="Z35" s="102"/>
      <c r="AA35" s="102"/>
      <c r="AB35" s="102"/>
      <c r="AC35" s="102"/>
      <c r="AD35" s="102"/>
      <c r="AE35" s="176"/>
      <c r="AF35" s="102"/>
      <c r="AG35" s="102"/>
      <c r="AH35" s="102"/>
      <c r="AI35" s="102"/>
      <c r="AJ35" s="102"/>
      <c r="AK35" s="176"/>
      <c r="AL35" s="14"/>
      <c r="AM35" s="14"/>
      <c r="AN35" s="249"/>
      <c r="AO35" s="249"/>
      <c r="AP35" s="249"/>
      <c r="AQ35" s="107"/>
      <c r="AR35" s="108"/>
      <c r="AS35" s="109"/>
      <c r="AT35" s="14"/>
      <c r="AU35" s="110"/>
      <c r="AV35" s="201"/>
      <c r="AW35" s="110"/>
      <c r="AX35" s="201"/>
      <c r="AY35" s="201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97"/>
      <c r="BK35" s="97"/>
      <c r="BL35" s="104"/>
      <c r="BM35" s="105"/>
      <c r="BN35" s="105"/>
      <c r="BO35" s="105"/>
      <c r="BP35" s="105"/>
      <c r="BQ35" s="85"/>
      <c r="BR35" s="226"/>
      <c r="BS35" s="86"/>
      <c r="BT35" s="87"/>
      <c r="BY35" s="59"/>
      <c r="BZ35" s="59"/>
    </row>
    <row r="36" spans="2:78" s="72" customFormat="1" ht="113.25" customHeight="1" thickBot="1">
      <c r="B36" s="304"/>
      <c r="C36" s="316"/>
      <c r="D36" s="243">
        <f>E37+F37+G37+H37+I37+J37+K37+L37+M37+N37+O37+P37+Q37+R37+S37+T37+U37+V37+W37+X37+Y37+Z37+AA37+AB37+AC37+AD37+AE37+AF37+AG37+AH37+AI37+AJ37+AK37</f>
        <v>25.77508474576271</v>
      </c>
      <c r="E36" s="170"/>
      <c r="F36" s="170"/>
      <c r="G36" s="170"/>
      <c r="H36" s="170"/>
      <c r="I36" s="269">
        <f>0.01*100</f>
        <v>1</v>
      </c>
      <c r="J36" s="170">
        <f>0.015*100</f>
        <v>1.5</v>
      </c>
      <c r="K36" s="170">
        <f>0.023*100</f>
        <v>2.3</v>
      </c>
      <c r="L36" s="170">
        <f>0.011*100</f>
        <v>1.0999999999999999</v>
      </c>
      <c r="M36" s="170">
        <f>0.008*100</f>
        <v>0.8</v>
      </c>
      <c r="N36" s="170">
        <f>0.012*100</f>
        <v>1.2</v>
      </c>
      <c r="O36" s="171"/>
      <c r="P36" s="170">
        <f>0.032*100</f>
        <v>3.2</v>
      </c>
      <c r="Q36" s="170">
        <f>0.035*100</f>
        <v>3.5000000000000004</v>
      </c>
      <c r="R36" s="171"/>
      <c r="S36" s="171"/>
      <c r="T36" s="171"/>
      <c r="U36" s="170">
        <f>0.022*100</f>
        <v>2.1999999999999997</v>
      </c>
      <c r="V36" s="287"/>
      <c r="W36" s="170">
        <f>0.032*100</f>
        <v>3.2</v>
      </c>
      <c r="X36" s="171"/>
      <c r="Y36" s="170">
        <f>0.04*100</f>
        <v>4</v>
      </c>
      <c r="Z36" s="170">
        <f>0.07*100</f>
        <v>7.000000000000001</v>
      </c>
      <c r="AA36" s="171"/>
      <c r="AB36" s="170">
        <f>0.055*100</f>
        <v>5.5</v>
      </c>
      <c r="AC36" s="170">
        <f>0.023*100</f>
        <v>2.3</v>
      </c>
      <c r="AD36" s="170"/>
      <c r="AE36" s="172">
        <v>0</v>
      </c>
      <c r="AF36" s="171"/>
      <c r="AG36" s="170">
        <f>0.0447*100</f>
        <v>4.47</v>
      </c>
      <c r="AH36" s="170">
        <f>0.012*100</f>
        <v>1.2</v>
      </c>
      <c r="AI36" s="170">
        <f>0.0024*100</f>
        <v>0.24</v>
      </c>
      <c r="AJ36" s="171"/>
      <c r="AK36" s="172">
        <f>0.015*100</f>
        <v>1.5</v>
      </c>
      <c r="AL36" s="247"/>
      <c r="AM36" s="247"/>
      <c r="AN36" s="245">
        <v>3.01</v>
      </c>
      <c r="AO36" s="245"/>
      <c r="AP36" s="245"/>
      <c r="AQ36" s="247">
        <v>1.6</v>
      </c>
      <c r="AR36" s="245">
        <v>0.8</v>
      </c>
      <c r="AS36" s="245"/>
      <c r="AT36" s="238"/>
      <c r="AU36" s="238">
        <v>4.66</v>
      </c>
      <c r="AV36" s="248">
        <v>3.85</v>
      </c>
      <c r="AW36" s="238">
        <v>0.35</v>
      </c>
      <c r="AX36" s="248"/>
      <c r="AY36" s="238">
        <v>0.03</v>
      </c>
      <c r="AZ36" s="238">
        <v>0.38</v>
      </c>
      <c r="BA36" s="238">
        <v>3.02</v>
      </c>
      <c r="BB36" s="238"/>
      <c r="BC36" s="238">
        <v>1.48</v>
      </c>
      <c r="BD36" s="238"/>
      <c r="BE36" s="238"/>
      <c r="BF36" s="238"/>
      <c r="BG36" s="238">
        <v>0.26</v>
      </c>
      <c r="BH36" s="238">
        <v>2.59</v>
      </c>
      <c r="BI36" s="238"/>
      <c r="BJ36" s="104">
        <f>SUM(AN36:BH36)-BD36-BE36-BF36</f>
        <v>22.03</v>
      </c>
      <c r="BK36" s="112">
        <f>BJ36-D36</f>
        <v>-3.7450847457627106</v>
      </c>
      <c r="BL36" s="96">
        <f>BJ36/D$36</f>
        <v>0.8547013605307977</v>
      </c>
      <c r="BM36" s="24">
        <f>BF36+BE36+BD36</f>
        <v>0</v>
      </c>
      <c r="BN36" s="24">
        <f>BM36-BC36</f>
        <v>-1.48</v>
      </c>
      <c r="BO36" s="105"/>
      <c r="BP36" s="105"/>
      <c r="BQ36" s="85"/>
      <c r="BR36" s="226"/>
      <c r="BS36" s="86"/>
      <c r="BT36" s="87"/>
      <c r="BY36" s="59"/>
      <c r="BZ36" s="59"/>
    </row>
    <row r="37" spans="2:78" s="72" customFormat="1" ht="23.25" customHeight="1" thickBot="1">
      <c r="B37" s="304"/>
      <c r="C37" s="135"/>
      <c r="D37" s="220">
        <f>E37+F37+G37+H37+I37+V37+W37+AF37</f>
        <v>25.77508474576271</v>
      </c>
      <c r="E37" s="13">
        <v>0.76</v>
      </c>
      <c r="F37" s="13">
        <f>0.3/1.18*1.2</f>
        <v>0.30508474576271183</v>
      </c>
      <c r="G37" s="13">
        <v>0.84</v>
      </c>
      <c r="H37" s="177">
        <v>1.59</v>
      </c>
      <c r="I37" s="424">
        <v>5.95</v>
      </c>
      <c r="J37" s="425"/>
      <c r="K37" s="425"/>
      <c r="L37" s="425"/>
      <c r="M37" s="425"/>
      <c r="N37" s="425"/>
      <c r="O37" s="220"/>
      <c r="P37" s="13"/>
      <c r="Q37" s="13"/>
      <c r="R37" s="13"/>
      <c r="S37" s="13"/>
      <c r="T37" s="13"/>
      <c r="U37" s="177"/>
      <c r="V37" s="13">
        <v>2.75</v>
      </c>
      <c r="W37" s="424">
        <v>7.72</v>
      </c>
      <c r="X37" s="425"/>
      <c r="Y37" s="425"/>
      <c r="Z37" s="425"/>
      <c r="AA37" s="425"/>
      <c r="AB37" s="425"/>
      <c r="AC37" s="425"/>
      <c r="AD37" s="425"/>
      <c r="AE37" s="426"/>
      <c r="AF37" s="424">
        <v>5.86</v>
      </c>
      <c r="AG37" s="425"/>
      <c r="AH37" s="425"/>
      <c r="AI37" s="425"/>
      <c r="AJ37" s="425"/>
      <c r="AK37" s="426"/>
      <c r="AL37" s="52">
        <v>3.78</v>
      </c>
      <c r="AM37" s="15">
        <v>2.37</v>
      </c>
      <c r="AN37" s="15">
        <v>6.88</v>
      </c>
      <c r="AO37" s="15" t="e">
        <f>#REF!*1.042</f>
        <v>#REF!</v>
      </c>
      <c r="AP37" s="15">
        <v>1.27</v>
      </c>
      <c r="AQ37" s="15" t="e">
        <f>#REF!*1.042</f>
        <v>#REF!</v>
      </c>
      <c r="AR37" s="15" t="e">
        <f>#REF!*1.042</f>
        <v>#REF!</v>
      </c>
      <c r="AS37" s="15" t="e">
        <f>#REF!*1.042</f>
        <v>#REF!</v>
      </c>
      <c r="AT37" s="15" t="e">
        <f>#REF!*1.042</f>
        <v>#REF!</v>
      </c>
      <c r="AU37" s="15" t="e">
        <f>#REF!*1.042</f>
        <v>#REF!</v>
      </c>
      <c r="AV37" s="15" t="e">
        <f>#REF!*1.042</f>
        <v>#REF!</v>
      </c>
      <c r="AW37" s="15" t="e">
        <f>#REF!*1.042</f>
        <v>#REF!</v>
      </c>
      <c r="AX37" s="15" t="e">
        <f>#REF!*1.042</f>
        <v>#REF!</v>
      </c>
      <c r="AY37" s="15" t="e">
        <f>#REF!*1.042</f>
        <v>#REF!</v>
      </c>
      <c r="AZ37" s="15" t="e">
        <f>#REF!*1.042</f>
        <v>#REF!</v>
      </c>
      <c r="BA37" s="15" t="e">
        <f>#REF!*1.042</f>
        <v>#REF!</v>
      </c>
      <c r="BB37" s="15" t="e">
        <f>#REF!*1.042</f>
        <v>#REF!</v>
      </c>
      <c r="BC37" s="15" t="e">
        <f>#REF!*1.042</f>
        <v>#REF!</v>
      </c>
      <c r="BD37" s="15" t="e">
        <f>#REF!*1.042</f>
        <v>#REF!</v>
      </c>
      <c r="BE37" s="15" t="e">
        <f>#REF!*1.042</f>
        <v>#REF!</v>
      </c>
      <c r="BF37" s="15" t="e">
        <f>#REF!*1.042</f>
        <v>#REF!</v>
      </c>
      <c r="BG37" s="15" t="e">
        <f>#REF!*1.042</f>
        <v>#REF!</v>
      </c>
      <c r="BH37" s="15" t="e">
        <f>#REF!*1.042</f>
        <v>#REF!</v>
      </c>
      <c r="BI37" s="48">
        <v>5.71</v>
      </c>
      <c r="BJ37" s="44"/>
      <c r="BK37" s="31"/>
      <c r="BL37" s="40"/>
      <c r="BM37" s="33"/>
      <c r="BN37" s="33"/>
      <c r="BO37" s="41"/>
      <c r="BP37" s="33"/>
      <c r="BQ37" s="33"/>
      <c r="BR37" s="44">
        <v>24.94</v>
      </c>
      <c r="BS37" s="86"/>
      <c r="BT37" s="101"/>
      <c r="BU37" s="76"/>
      <c r="BV37" s="77"/>
      <c r="BX37" s="78"/>
      <c r="BY37" s="79">
        <f>SUM(E37:AK37)</f>
        <v>25.77508474576271</v>
      </c>
      <c r="BZ37" s="79">
        <f>D37-BY37</f>
        <v>0</v>
      </c>
    </row>
    <row r="38" spans="2:78" s="72" customFormat="1" ht="15" customHeight="1">
      <c r="B38" s="301">
        <v>8</v>
      </c>
      <c r="C38" s="315" t="s">
        <v>8</v>
      </c>
      <c r="D38" s="168"/>
      <c r="E38" s="173"/>
      <c r="F38" s="173"/>
      <c r="G38" s="173"/>
      <c r="H38" s="173"/>
      <c r="I38" s="274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288"/>
      <c r="W38" s="173"/>
      <c r="X38" s="173"/>
      <c r="Y38" s="173"/>
      <c r="Z38" s="173"/>
      <c r="AA38" s="173"/>
      <c r="AB38" s="173"/>
      <c r="AC38" s="173"/>
      <c r="AD38" s="173"/>
      <c r="AE38" s="174"/>
      <c r="AF38" s="173"/>
      <c r="AG38" s="173"/>
      <c r="AH38" s="173"/>
      <c r="AI38" s="173"/>
      <c r="AJ38" s="173"/>
      <c r="AK38" s="174"/>
      <c r="AL38" s="247"/>
      <c r="AM38" s="247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245"/>
      <c r="BJ38" s="97">
        <f>SUM(AN38:BH38)</f>
        <v>0</v>
      </c>
      <c r="BK38" s="97">
        <f>BJ38-D38</f>
        <v>0</v>
      </c>
      <c r="BL38" s="96"/>
      <c r="BM38" s="98"/>
      <c r="BN38" s="98"/>
      <c r="BO38" s="98"/>
      <c r="BP38" s="105"/>
      <c r="BQ38" s="105"/>
      <c r="BR38" s="226"/>
      <c r="BS38" s="86"/>
      <c r="BT38" s="87"/>
      <c r="BY38" s="79"/>
      <c r="BZ38" s="59"/>
    </row>
    <row r="39" spans="2:78" s="72" customFormat="1" ht="88.5" customHeight="1">
      <c r="B39" s="302"/>
      <c r="C39" s="316"/>
      <c r="D39" s="170">
        <f>E40+F40+G40+H40+I40+J40+K40+L40+M40+N40+O40+P40+Q40+R40+S40+T40+U40+V40+W40+X40+Y40+Z40+AA40+AB40+AC40+AD40+AE40+AF40+AG40+AH40+AI40+AJ40+AK40</f>
        <v>26.29</v>
      </c>
      <c r="E39" s="170"/>
      <c r="F39" s="170"/>
      <c r="G39" s="170"/>
      <c r="H39" s="170"/>
      <c r="I39" s="269">
        <f>0.01*100</f>
        <v>1</v>
      </c>
      <c r="J39" s="170">
        <f>0.015*100</f>
        <v>1.5</v>
      </c>
      <c r="K39" s="170">
        <f>0.023*100</f>
        <v>2.3</v>
      </c>
      <c r="L39" s="170">
        <f>0.011*100</f>
        <v>1.0999999999999999</v>
      </c>
      <c r="M39" s="170">
        <f>0.008*100</f>
        <v>0.8</v>
      </c>
      <c r="N39" s="170">
        <f>0.012*100</f>
        <v>1.2</v>
      </c>
      <c r="O39" s="171"/>
      <c r="P39" s="170">
        <f>0.032*100</f>
        <v>3.2</v>
      </c>
      <c r="Q39" s="171"/>
      <c r="R39" s="171"/>
      <c r="S39" s="171"/>
      <c r="T39" s="171"/>
      <c r="U39" s="170">
        <f>0.022*100</f>
        <v>2.1999999999999997</v>
      </c>
      <c r="V39" s="287"/>
      <c r="W39" s="170">
        <f>0.032*100</f>
        <v>3.2</v>
      </c>
      <c r="X39" s="171"/>
      <c r="Y39" s="171"/>
      <c r="Z39" s="171"/>
      <c r="AA39" s="171"/>
      <c r="AB39" s="171"/>
      <c r="AC39" s="170">
        <f>0.023*100</f>
        <v>2.3</v>
      </c>
      <c r="AD39" s="170"/>
      <c r="AE39" s="172">
        <v>0</v>
      </c>
      <c r="AF39" s="171"/>
      <c r="AG39" s="170">
        <f>0.0447*100</f>
        <v>4.47</v>
      </c>
      <c r="AH39" s="170">
        <f>0.012*100</f>
        <v>1.2</v>
      </c>
      <c r="AI39" s="170">
        <f>0.0024*100</f>
        <v>0.24</v>
      </c>
      <c r="AJ39" s="171"/>
      <c r="AK39" s="172">
        <f>0.015*100</f>
        <v>1.5</v>
      </c>
      <c r="AL39" s="247"/>
      <c r="AM39" s="247"/>
      <c r="AN39" s="245">
        <v>3.01</v>
      </c>
      <c r="AO39" s="245"/>
      <c r="AP39" s="245"/>
      <c r="AQ39" s="247">
        <v>1.6</v>
      </c>
      <c r="AR39" s="245">
        <v>0.8</v>
      </c>
      <c r="AS39" s="245"/>
      <c r="AT39" s="238"/>
      <c r="AU39" s="238">
        <v>4.66</v>
      </c>
      <c r="AV39" s="248">
        <v>3.85</v>
      </c>
      <c r="AW39" s="238">
        <v>0.18</v>
      </c>
      <c r="AX39" s="248"/>
      <c r="AY39" s="238">
        <v>0.03</v>
      </c>
      <c r="AZ39" s="238">
        <v>0.28</v>
      </c>
      <c r="BA39" s="238">
        <v>3.02</v>
      </c>
      <c r="BB39" s="238"/>
      <c r="BC39" s="238">
        <v>1.48</v>
      </c>
      <c r="BD39" s="238"/>
      <c r="BE39" s="238"/>
      <c r="BF39" s="238"/>
      <c r="BG39" s="238">
        <v>0.26</v>
      </c>
      <c r="BH39" s="238">
        <v>2.59</v>
      </c>
      <c r="BI39" s="238"/>
      <c r="BJ39" s="97">
        <f>SUM(AN39:BH39)</f>
        <v>21.76</v>
      </c>
      <c r="BK39" s="97">
        <f>BJ39-D39</f>
        <v>-4.529999999999998</v>
      </c>
      <c r="BL39" s="96">
        <f>BJ39/D$39</f>
        <v>0.8276911373145683</v>
      </c>
      <c r="BM39" s="97">
        <f>BF39+BE39+BD39</f>
        <v>0</v>
      </c>
      <c r="BN39" s="97">
        <f>BM39-BC39</f>
        <v>-1.48</v>
      </c>
      <c r="BO39" s="98"/>
      <c r="BP39" s="105"/>
      <c r="BQ39" s="105"/>
      <c r="BR39" s="226"/>
      <c r="BS39" s="86"/>
      <c r="BT39" s="87"/>
      <c r="BY39" s="59" t="s">
        <v>80</v>
      </c>
      <c r="BZ39" s="59"/>
    </row>
    <row r="40" spans="2:78" s="72" customFormat="1" ht="23.25" customHeight="1">
      <c r="B40" s="302"/>
      <c r="C40" s="135"/>
      <c r="D40" s="220">
        <f>E40+F40+G40+H40+I40+V40+W40+AF40</f>
        <v>26.29</v>
      </c>
      <c r="E40" s="13">
        <v>0.77</v>
      </c>
      <c r="F40" s="13">
        <v>0.31</v>
      </c>
      <c r="G40" s="13">
        <v>0.84</v>
      </c>
      <c r="H40" s="177">
        <v>1.59</v>
      </c>
      <c r="I40" s="424">
        <v>5.89</v>
      </c>
      <c r="J40" s="425"/>
      <c r="K40" s="425"/>
      <c r="L40" s="425"/>
      <c r="M40" s="425"/>
      <c r="N40" s="425"/>
      <c r="O40" s="220"/>
      <c r="P40" s="13"/>
      <c r="Q40" s="13"/>
      <c r="R40" s="13"/>
      <c r="S40" s="13"/>
      <c r="T40" s="13"/>
      <c r="U40" s="177"/>
      <c r="V40" s="13">
        <v>2.75</v>
      </c>
      <c r="W40" s="424">
        <v>8.79</v>
      </c>
      <c r="X40" s="425"/>
      <c r="Y40" s="425"/>
      <c r="Z40" s="425"/>
      <c r="AA40" s="425"/>
      <c r="AB40" s="425"/>
      <c r="AC40" s="425"/>
      <c r="AD40" s="425"/>
      <c r="AE40" s="426"/>
      <c r="AF40" s="424">
        <v>5.35</v>
      </c>
      <c r="AG40" s="425"/>
      <c r="AH40" s="425"/>
      <c r="AI40" s="425"/>
      <c r="AJ40" s="425"/>
      <c r="AK40" s="426"/>
      <c r="AL40" s="102">
        <f aca="true" t="shared" si="0" ref="AL40:BX40">$D$40*AL39/100</f>
        <v>0</v>
      </c>
      <c r="AM40" s="102">
        <f t="shared" si="0"/>
        <v>0</v>
      </c>
      <c r="AN40" s="102">
        <f t="shared" si="0"/>
        <v>0.791329</v>
      </c>
      <c r="AO40" s="102">
        <f t="shared" si="0"/>
        <v>0</v>
      </c>
      <c r="AP40" s="102">
        <f t="shared" si="0"/>
        <v>0</v>
      </c>
      <c r="AQ40" s="102">
        <f t="shared" si="0"/>
        <v>0.42064</v>
      </c>
      <c r="AR40" s="102">
        <f t="shared" si="0"/>
        <v>0.21032</v>
      </c>
      <c r="AS40" s="102">
        <f t="shared" si="0"/>
        <v>0</v>
      </c>
      <c r="AT40" s="102">
        <f t="shared" si="0"/>
        <v>0</v>
      </c>
      <c r="AU40" s="102">
        <f t="shared" si="0"/>
        <v>1.225114</v>
      </c>
      <c r="AV40" s="102">
        <f t="shared" si="0"/>
        <v>1.012165</v>
      </c>
      <c r="AW40" s="102">
        <f t="shared" si="0"/>
        <v>0.047321999999999996</v>
      </c>
      <c r="AX40" s="102">
        <f t="shared" si="0"/>
        <v>0</v>
      </c>
      <c r="AY40" s="102">
        <f t="shared" si="0"/>
        <v>0.007887</v>
      </c>
      <c r="AZ40" s="102">
        <f t="shared" si="0"/>
        <v>0.073612</v>
      </c>
      <c r="BA40" s="102">
        <f t="shared" si="0"/>
        <v>0.7939579999999999</v>
      </c>
      <c r="BB40" s="102">
        <f t="shared" si="0"/>
        <v>0</v>
      </c>
      <c r="BC40" s="102">
        <f t="shared" si="0"/>
        <v>0.389092</v>
      </c>
      <c r="BD40" s="102">
        <f t="shared" si="0"/>
        <v>0</v>
      </c>
      <c r="BE40" s="102">
        <f t="shared" si="0"/>
        <v>0</v>
      </c>
      <c r="BF40" s="102">
        <f t="shared" si="0"/>
        <v>0</v>
      </c>
      <c r="BG40" s="102">
        <f t="shared" si="0"/>
        <v>0.068354</v>
      </c>
      <c r="BH40" s="102">
        <f t="shared" si="0"/>
        <v>0.6809109999999999</v>
      </c>
      <c r="BI40" s="102">
        <f t="shared" si="0"/>
        <v>0</v>
      </c>
      <c r="BJ40" s="102">
        <f t="shared" si="0"/>
        <v>5.7207040000000005</v>
      </c>
      <c r="BK40" s="102">
        <f t="shared" si="0"/>
        <v>-1.1909369999999992</v>
      </c>
      <c r="BL40" s="102">
        <f t="shared" si="0"/>
        <v>0.21760000000000002</v>
      </c>
      <c r="BM40" s="102">
        <f t="shared" si="0"/>
        <v>0</v>
      </c>
      <c r="BN40" s="102">
        <f t="shared" si="0"/>
        <v>-0.389092</v>
      </c>
      <c r="BO40" s="102">
        <f t="shared" si="0"/>
        <v>0</v>
      </c>
      <c r="BP40" s="102">
        <f t="shared" si="0"/>
        <v>0</v>
      </c>
      <c r="BQ40" s="102">
        <f t="shared" si="0"/>
        <v>0</v>
      </c>
      <c r="BR40" s="176">
        <f t="shared" si="0"/>
        <v>0</v>
      </c>
      <c r="BS40" s="102">
        <f t="shared" si="0"/>
        <v>0</v>
      </c>
      <c r="BT40" s="102">
        <f t="shared" si="0"/>
        <v>0</v>
      </c>
      <c r="BU40" s="102">
        <f t="shared" si="0"/>
        <v>0</v>
      </c>
      <c r="BV40" s="102">
        <f t="shared" si="0"/>
        <v>0</v>
      </c>
      <c r="BW40" s="102">
        <f t="shared" si="0"/>
        <v>0</v>
      </c>
      <c r="BX40" s="102">
        <f t="shared" si="0"/>
        <v>0</v>
      </c>
      <c r="BY40" s="79">
        <f>SUM(E40:AK40)</f>
        <v>26.29</v>
      </c>
      <c r="BZ40" s="79">
        <f>D40-BY40</f>
        <v>0</v>
      </c>
    </row>
    <row r="41" spans="2:78" s="72" customFormat="1" ht="57" customHeight="1">
      <c r="B41" s="303">
        <v>9</v>
      </c>
      <c r="C41" s="315" t="s">
        <v>9</v>
      </c>
      <c r="D41" s="161"/>
      <c r="E41" s="168"/>
      <c r="F41" s="168"/>
      <c r="G41" s="168"/>
      <c r="H41" s="168"/>
      <c r="I41" s="2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286"/>
      <c r="W41" s="168"/>
      <c r="X41" s="168"/>
      <c r="Y41" s="168"/>
      <c r="Z41" s="168"/>
      <c r="AA41" s="168"/>
      <c r="AB41" s="168"/>
      <c r="AC41" s="168"/>
      <c r="AD41" s="168"/>
      <c r="AE41" s="169"/>
      <c r="AF41" s="168"/>
      <c r="AG41" s="168"/>
      <c r="AH41" s="168"/>
      <c r="AI41" s="168"/>
      <c r="AJ41" s="168"/>
      <c r="AK41" s="169"/>
      <c r="AL41" s="247"/>
      <c r="AM41" s="247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245"/>
      <c r="BJ41" s="97">
        <f>SUM(AN41:BH41)</f>
        <v>0</v>
      </c>
      <c r="BK41" s="97">
        <f>BJ41-D41</f>
        <v>0</v>
      </c>
      <c r="BL41" s="96"/>
      <c r="BM41" s="98"/>
      <c r="BN41" s="98"/>
      <c r="BO41" s="98"/>
      <c r="BP41" s="105"/>
      <c r="BQ41" s="105"/>
      <c r="BR41" s="226"/>
      <c r="BS41" s="86"/>
      <c r="BT41" s="87"/>
      <c r="BY41" s="79"/>
      <c r="BZ41" s="59"/>
    </row>
    <row r="42" spans="2:78" s="72" customFormat="1" ht="53.25" customHeight="1" thickBot="1">
      <c r="B42" s="304"/>
      <c r="C42" s="316"/>
      <c r="D42" s="243">
        <f>E43+F43+G43+H43+I43+J43+K43+L43+M43+N43+O43+P43+Q43+R43+S43+T43+U43+V43+W43+X43+Y43+Z43+AA43+AB43+AC43+AD43+AE43+AF43+AG43+AH43+AI43+AJ43+AK43</f>
        <v>25.78</v>
      </c>
      <c r="E42" s="170"/>
      <c r="F42" s="170"/>
      <c r="G42" s="170"/>
      <c r="H42" s="170"/>
      <c r="I42" s="269">
        <f>0.01*100</f>
        <v>1</v>
      </c>
      <c r="J42" s="170">
        <f>0.015*100</f>
        <v>1.5</v>
      </c>
      <c r="K42" s="170">
        <f>0.023*100</f>
        <v>2.3</v>
      </c>
      <c r="L42" s="170">
        <f>0.011*100</f>
        <v>1.0999999999999999</v>
      </c>
      <c r="M42" s="170">
        <f>0.008*100</f>
        <v>0.8</v>
      </c>
      <c r="N42" s="170">
        <f>0.012*100</f>
        <v>1.2</v>
      </c>
      <c r="O42" s="171"/>
      <c r="P42" s="170"/>
      <c r="Q42" s="171"/>
      <c r="R42" s="171"/>
      <c r="S42" s="171"/>
      <c r="T42" s="171"/>
      <c r="U42" s="170">
        <f>0.022*100</f>
        <v>2.1999999999999997</v>
      </c>
      <c r="V42" s="287"/>
      <c r="W42" s="170">
        <f>0.032*100</f>
        <v>3.2</v>
      </c>
      <c r="X42" s="171"/>
      <c r="Y42" s="170">
        <f>0.04*100</f>
        <v>4</v>
      </c>
      <c r="Z42" s="170">
        <f>0.07*100</f>
        <v>7.000000000000001</v>
      </c>
      <c r="AA42" s="171"/>
      <c r="AB42" s="171"/>
      <c r="AC42" s="170">
        <f>0.023*100</f>
        <v>2.3</v>
      </c>
      <c r="AD42" s="170"/>
      <c r="AE42" s="172">
        <v>0</v>
      </c>
      <c r="AF42" s="171"/>
      <c r="AG42" s="170">
        <f>0.0447*100</f>
        <v>4.47</v>
      </c>
      <c r="AH42" s="170">
        <f>0.012*100</f>
        <v>1.2</v>
      </c>
      <c r="AI42" s="170">
        <f>0.0024*100</f>
        <v>0.24</v>
      </c>
      <c r="AJ42" s="171"/>
      <c r="AK42" s="172">
        <f>0.015*100</f>
        <v>1.5</v>
      </c>
      <c r="AL42" s="247"/>
      <c r="AM42" s="247"/>
      <c r="AN42" s="245">
        <v>3.01</v>
      </c>
      <c r="AO42" s="245"/>
      <c r="AP42" s="245"/>
      <c r="AQ42" s="247">
        <v>1.6</v>
      </c>
      <c r="AR42" s="245">
        <v>0.8</v>
      </c>
      <c r="AS42" s="245"/>
      <c r="AT42" s="238"/>
      <c r="AU42" s="238">
        <v>4.66</v>
      </c>
      <c r="AV42" s="248">
        <v>3.85</v>
      </c>
      <c r="AW42" s="238">
        <v>0.35</v>
      </c>
      <c r="AX42" s="248"/>
      <c r="AY42" s="238">
        <v>0.03</v>
      </c>
      <c r="AZ42" s="238">
        <v>0.38</v>
      </c>
      <c r="BA42" s="238">
        <v>3.02</v>
      </c>
      <c r="BB42" s="238"/>
      <c r="BC42" s="238">
        <v>1.48</v>
      </c>
      <c r="BD42" s="238"/>
      <c r="BE42" s="238"/>
      <c r="BF42" s="238"/>
      <c r="BG42" s="238">
        <v>0.26</v>
      </c>
      <c r="BH42" s="238">
        <v>2.59</v>
      </c>
      <c r="BI42" s="238"/>
      <c r="BJ42" s="97">
        <f>SUM(AN42:BH42)</f>
        <v>22.03</v>
      </c>
      <c r="BK42" s="97">
        <f>BJ42-D42</f>
        <v>-3.75</v>
      </c>
      <c r="BL42" s="96">
        <f>BJ42/D$42</f>
        <v>0.8545384018619084</v>
      </c>
      <c r="BM42" s="24">
        <f>BF42+BE42+BD42</f>
        <v>0</v>
      </c>
      <c r="BN42" s="24">
        <f>BM42-BC42</f>
        <v>-1.48</v>
      </c>
      <c r="BO42" s="105"/>
      <c r="BP42" s="105"/>
      <c r="BQ42" s="105"/>
      <c r="BR42" s="226"/>
      <c r="BS42" s="86"/>
      <c r="BT42" s="87"/>
      <c r="BY42" s="59" t="s">
        <v>80</v>
      </c>
      <c r="BZ42" s="59"/>
    </row>
    <row r="43" spans="2:78" s="72" customFormat="1" ht="21.75" customHeight="1" thickBot="1">
      <c r="B43" s="305"/>
      <c r="C43" s="134"/>
      <c r="D43" s="220">
        <f>E43+F43+G43+H43+I43+V43+W43+AF43</f>
        <v>25.78</v>
      </c>
      <c r="E43" s="13">
        <v>0.76</v>
      </c>
      <c r="F43" s="13">
        <v>0.31</v>
      </c>
      <c r="G43" s="13">
        <v>0.84</v>
      </c>
      <c r="H43" s="177">
        <v>1.59</v>
      </c>
      <c r="I43" s="424">
        <v>7.02</v>
      </c>
      <c r="J43" s="425"/>
      <c r="K43" s="425"/>
      <c r="L43" s="425"/>
      <c r="M43" s="425"/>
      <c r="N43" s="425"/>
      <c r="O43" s="220"/>
      <c r="P43" s="13"/>
      <c r="Q43" s="13"/>
      <c r="R43" s="13"/>
      <c r="S43" s="13"/>
      <c r="T43" s="13"/>
      <c r="U43" s="177"/>
      <c r="V43" s="13">
        <v>2.75</v>
      </c>
      <c r="W43" s="424">
        <v>7.18</v>
      </c>
      <c r="X43" s="425"/>
      <c r="Y43" s="425"/>
      <c r="Z43" s="425"/>
      <c r="AA43" s="425"/>
      <c r="AB43" s="425"/>
      <c r="AC43" s="425"/>
      <c r="AD43" s="425"/>
      <c r="AE43" s="426"/>
      <c r="AF43" s="424">
        <v>5.33</v>
      </c>
      <c r="AG43" s="425"/>
      <c r="AH43" s="425"/>
      <c r="AI43" s="425"/>
      <c r="AJ43" s="425"/>
      <c r="AK43" s="426"/>
      <c r="AL43" s="52">
        <v>2.43</v>
      </c>
      <c r="AM43" s="15">
        <v>2.85</v>
      </c>
      <c r="AN43" s="15">
        <v>4.94</v>
      </c>
      <c r="AO43" s="15" t="e">
        <f>#REF!*1.042</f>
        <v>#REF!</v>
      </c>
      <c r="AP43" s="15">
        <v>1.64</v>
      </c>
      <c r="AQ43" s="15" t="e">
        <f>#REF!*1.042</f>
        <v>#REF!</v>
      </c>
      <c r="AR43" s="15" t="e">
        <f>#REF!*1.042</f>
        <v>#REF!</v>
      </c>
      <c r="AS43" s="15" t="e">
        <f>#REF!*1.042</f>
        <v>#REF!</v>
      </c>
      <c r="AT43" s="15" t="e">
        <f>#REF!*1.042</f>
        <v>#REF!</v>
      </c>
      <c r="AU43" s="15" t="e">
        <f>#REF!*1.042</f>
        <v>#REF!</v>
      </c>
      <c r="AV43" s="15" t="e">
        <f>#REF!*1.042</f>
        <v>#REF!</v>
      </c>
      <c r="AW43" s="15" t="e">
        <f>#REF!*1.042</f>
        <v>#REF!</v>
      </c>
      <c r="AX43" s="15" t="e">
        <f>#REF!*1.042</f>
        <v>#REF!</v>
      </c>
      <c r="AY43" s="15" t="e">
        <f>#REF!*1.042</f>
        <v>#REF!</v>
      </c>
      <c r="AZ43" s="15" t="e">
        <f>#REF!*1.042</f>
        <v>#REF!</v>
      </c>
      <c r="BA43" s="15" t="e">
        <f>#REF!*1.042</f>
        <v>#REF!</v>
      </c>
      <c r="BB43" s="15" t="e">
        <f>#REF!*1.042</f>
        <v>#REF!</v>
      </c>
      <c r="BC43" s="15" t="e">
        <f>#REF!*1.042</f>
        <v>#REF!</v>
      </c>
      <c r="BD43" s="15" t="e">
        <f>#REF!*1.042</f>
        <v>#REF!</v>
      </c>
      <c r="BE43" s="15" t="e">
        <f>#REF!*1.042</f>
        <v>#REF!</v>
      </c>
      <c r="BF43" s="15" t="e">
        <f>#REF!*1.042</f>
        <v>#REF!</v>
      </c>
      <c r="BG43" s="15" t="e">
        <f>#REF!*1.042</f>
        <v>#REF!</v>
      </c>
      <c r="BH43" s="15" t="e">
        <f>#REF!*1.042</f>
        <v>#REF!</v>
      </c>
      <c r="BI43" s="15">
        <v>4.59</v>
      </c>
      <c r="BJ43" s="30"/>
      <c r="BK43" s="31"/>
      <c r="BL43" s="40"/>
      <c r="BM43" s="33"/>
      <c r="BN43" s="33"/>
      <c r="BO43" s="235"/>
      <c r="BP43" s="235"/>
      <c r="BQ43" s="41"/>
      <c r="BR43" s="44">
        <v>20.31</v>
      </c>
      <c r="BS43" s="86"/>
      <c r="BT43" s="115"/>
      <c r="BU43" s="76"/>
      <c r="BV43" s="77"/>
      <c r="BX43" s="78"/>
      <c r="BY43" s="79">
        <f>SUM(E43:AK43)</f>
        <v>25.78</v>
      </c>
      <c r="BZ43" s="79">
        <f>D43-BY43</f>
        <v>0</v>
      </c>
    </row>
    <row r="44" spans="2:78" s="72" customFormat="1" ht="18" customHeight="1">
      <c r="B44" s="303">
        <v>10</v>
      </c>
      <c r="C44" s="427" t="s">
        <v>131</v>
      </c>
      <c r="D44" s="161"/>
      <c r="E44" s="168"/>
      <c r="F44" s="168"/>
      <c r="G44" s="168"/>
      <c r="H44" s="168"/>
      <c r="I44" s="2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286"/>
      <c r="W44" s="168"/>
      <c r="X44" s="168"/>
      <c r="Y44" s="168"/>
      <c r="Z44" s="168"/>
      <c r="AA44" s="168"/>
      <c r="AB44" s="168"/>
      <c r="AC44" s="168"/>
      <c r="AD44" s="168"/>
      <c r="AE44" s="169"/>
      <c r="AF44" s="168"/>
      <c r="AG44" s="168"/>
      <c r="AH44" s="168"/>
      <c r="AI44" s="168"/>
      <c r="AJ44" s="168"/>
      <c r="AK44" s="169"/>
      <c r="AL44" s="14"/>
      <c r="AM44" s="14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249"/>
      <c r="BJ44" s="116"/>
      <c r="BK44" s="117"/>
      <c r="BL44" s="118"/>
      <c r="BM44" s="105"/>
      <c r="BN44" s="105"/>
      <c r="BO44" s="105"/>
      <c r="BP44" s="105"/>
      <c r="BQ44" s="105"/>
      <c r="BR44" s="226"/>
      <c r="BS44" s="86"/>
      <c r="BT44" s="87"/>
      <c r="BY44" s="79"/>
      <c r="BZ44" s="59"/>
    </row>
    <row r="45" spans="2:78" s="72" customFormat="1" ht="78.75" customHeight="1" thickBot="1">
      <c r="B45" s="304"/>
      <c r="C45" s="428"/>
      <c r="D45" s="243">
        <f>E46+F46+G46+H46+I46+J46+K46+L46+M46+N46+O46+P46+Q46+R46+S46+T46+U46++V46+W46+X46+Y46+Z46+AA46+AB46+AC46+AD46+AE46+AF46+AG46+AH46+AI46+AJ46+AK46</f>
        <v>25.78</v>
      </c>
      <c r="E45" s="170">
        <v>1.4</v>
      </c>
      <c r="F45" s="170"/>
      <c r="G45" s="170"/>
      <c r="H45" s="170"/>
      <c r="I45" s="269">
        <f>0.01*100</f>
        <v>1</v>
      </c>
      <c r="J45" s="170">
        <f>0.015*100</f>
        <v>1.5</v>
      </c>
      <c r="K45" s="170">
        <f>0.023*100</f>
        <v>2.3</v>
      </c>
      <c r="L45" s="170">
        <f>0.011*100</f>
        <v>1.0999999999999999</v>
      </c>
      <c r="M45" s="170">
        <f>0.008*100</f>
        <v>0.8</v>
      </c>
      <c r="N45" s="170">
        <f>0.012*100</f>
        <v>1.2</v>
      </c>
      <c r="O45" s="171"/>
      <c r="P45" s="170">
        <f>0.032*100</f>
        <v>3.2</v>
      </c>
      <c r="Q45" s="171"/>
      <c r="R45" s="171"/>
      <c r="S45" s="171"/>
      <c r="T45" s="171"/>
      <c r="U45" s="170">
        <f>0.022*100</f>
        <v>2.1999999999999997</v>
      </c>
      <c r="V45" s="287"/>
      <c r="W45" s="170">
        <f>0.032*100</f>
        <v>3.2</v>
      </c>
      <c r="X45" s="171"/>
      <c r="Y45" s="170">
        <f>0.04*100</f>
        <v>4</v>
      </c>
      <c r="Z45" s="170">
        <f>0.07*100</f>
        <v>7.000000000000001</v>
      </c>
      <c r="AA45" s="171"/>
      <c r="AB45" s="171"/>
      <c r="AC45" s="170">
        <f>0.023*100</f>
        <v>2.3</v>
      </c>
      <c r="AD45" s="170"/>
      <c r="AE45" s="172">
        <v>0</v>
      </c>
      <c r="AF45" s="171"/>
      <c r="AG45" s="170">
        <f>0.0447*100</f>
        <v>4.47</v>
      </c>
      <c r="AH45" s="170">
        <f>0.012*100</f>
        <v>1.2</v>
      </c>
      <c r="AI45" s="170">
        <f>0.0024*100</f>
        <v>0.24</v>
      </c>
      <c r="AJ45" s="171"/>
      <c r="AK45" s="172">
        <f>0.015*100</f>
        <v>1.5</v>
      </c>
      <c r="AL45" s="247"/>
      <c r="AM45" s="247"/>
      <c r="AN45" s="245">
        <v>3.01</v>
      </c>
      <c r="AO45" s="245"/>
      <c r="AP45" s="245"/>
      <c r="AQ45" s="247">
        <v>1.6</v>
      </c>
      <c r="AR45" s="245">
        <v>0.8</v>
      </c>
      <c r="AS45" s="245"/>
      <c r="AT45" s="238"/>
      <c r="AU45" s="238">
        <v>4.66</v>
      </c>
      <c r="AV45" s="248">
        <v>3.85</v>
      </c>
      <c r="AW45" s="238">
        <v>0.35</v>
      </c>
      <c r="AX45" s="248"/>
      <c r="AY45" s="238">
        <v>0.03</v>
      </c>
      <c r="AZ45" s="238">
        <v>0.38</v>
      </c>
      <c r="BA45" s="238">
        <v>3.02</v>
      </c>
      <c r="BB45" s="238"/>
      <c r="BC45" s="238">
        <v>1.48</v>
      </c>
      <c r="BD45" s="238"/>
      <c r="BE45" s="238"/>
      <c r="BF45" s="238"/>
      <c r="BG45" s="238">
        <v>0.26</v>
      </c>
      <c r="BH45" s="238">
        <v>2.59</v>
      </c>
      <c r="BI45" s="238"/>
      <c r="BJ45" s="97">
        <f>SUM(AN45:BH45)</f>
        <v>22.03</v>
      </c>
      <c r="BK45" s="97">
        <f>BJ45-D45</f>
        <v>-3.75</v>
      </c>
      <c r="BL45" s="96">
        <f>BJ45/D45</f>
        <v>0.8545384018619084</v>
      </c>
      <c r="BM45" s="97">
        <f>BF45+BE45+BD45</f>
        <v>0</v>
      </c>
      <c r="BN45" s="97">
        <f>BM45-BC45</f>
        <v>-1.48</v>
      </c>
      <c r="BO45" s="98"/>
      <c r="BP45" s="105"/>
      <c r="BQ45" s="105"/>
      <c r="BR45" s="226"/>
      <c r="BS45" s="119"/>
      <c r="BT45" s="87"/>
      <c r="BY45" s="59" t="s">
        <v>80</v>
      </c>
      <c r="BZ45" s="59"/>
    </row>
    <row r="46" spans="2:78" s="72" customFormat="1" ht="24" customHeight="1" thickBot="1">
      <c r="B46" s="253"/>
      <c r="C46" s="134"/>
      <c r="D46" s="220">
        <f>E46+F46+G46+H46+I46+V46+W46+AF46</f>
        <v>25.78</v>
      </c>
      <c r="E46" s="13">
        <v>0.76</v>
      </c>
      <c r="F46" s="13">
        <v>0.31</v>
      </c>
      <c r="G46" s="13">
        <v>0.84</v>
      </c>
      <c r="H46" s="177">
        <v>1.59</v>
      </c>
      <c r="I46" s="424">
        <v>7.04</v>
      </c>
      <c r="J46" s="425"/>
      <c r="K46" s="425"/>
      <c r="L46" s="425"/>
      <c r="M46" s="425"/>
      <c r="N46" s="425"/>
      <c r="O46" s="220"/>
      <c r="P46" s="13"/>
      <c r="Q46" s="13"/>
      <c r="R46" s="13"/>
      <c r="S46" s="13"/>
      <c r="T46" s="13"/>
      <c r="U46" s="177"/>
      <c r="V46" s="13">
        <v>2.75</v>
      </c>
      <c r="W46" s="424">
        <v>7.16</v>
      </c>
      <c r="X46" s="425"/>
      <c r="Y46" s="425"/>
      <c r="Z46" s="425"/>
      <c r="AA46" s="425"/>
      <c r="AB46" s="425"/>
      <c r="AC46" s="425"/>
      <c r="AD46" s="425"/>
      <c r="AE46" s="426"/>
      <c r="AF46" s="424">
        <v>5.33</v>
      </c>
      <c r="AG46" s="425"/>
      <c r="AH46" s="425"/>
      <c r="AI46" s="425"/>
      <c r="AJ46" s="425"/>
      <c r="AK46" s="426"/>
      <c r="AL46" s="52">
        <v>1.54</v>
      </c>
      <c r="AM46" s="15">
        <v>2.67</v>
      </c>
      <c r="AN46" s="15">
        <v>4.84</v>
      </c>
      <c r="AO46" s="15" t="e">
        <f>#REF!*1.042</f>
        <v>#REF!</v>
      </c>
      <c r="AP46" s="15">
        <v>1</v>
      </c>
      <c r="AQ46" s="15" t="e">
        <f>#REF!*1.042</f>
        <v>#REF!</v>
      </c>
      <c r="AR46" s="15" t="e">
        <f>#REF!*1.042</f>
        <v>#REF!</v>
      </c>
      <c r="AS46" s="15" t="e">
        <f>#REF!*1.042</f>
        <v>#REF!</v>
      </c>
      <c r="AT46" s="15" t="e">
        <f>#REF!*1.042</f>
        <v>#REF!</v>
      </c>
      <c r="AU46" s="15" t="e">
        <f>#REF!*1.042</f>
        <v>#REF!</v>
      </c>
      <c r="AV46" s="15" t="e">
        <f>#REF!*1.042</f>
        <v>#REF!</v>
      </c>
      <c r="AW46" s="15" t="e">
        <f>#REF!*1.042</f>
        <v>#REF!</v>
      </c>
      <c r="AX46" s="15" t="e">
        <f>#REF!*1.042</f>
        <v>#REF!</v>
      </c>
      <c r="AY46" s="15" t="e">
        <f>#REF!*1.042</f>
        <v>#REF!</v>
      </c>
      <c r="AZ46" s="15" t="e">
        <f>#REF!*1.042</f>
        <v>#REF!</v>
      </c>
      <c r="BA46" s="15" t="e">
        <f>#REF!*1.042</f>
        <v>#REF!</v>
      </c>
      <c r="BB46" s="15" t="e">
        <f>#REF!*1.042</f>
        <v>#REF!</v>
      </c>
      <c r="BC46" s="15" t="e">
        <f>#REF!*1.042</f>
        <v>#REF!</v>
      </c>
      <c r="BD46" s="15" t="e">
        <f>#REF!*1.042</f>
        <v>#REF!</v>
      </c>
      <c r="BE46" s="15" t="e">
        <f>#REF!*1.042</f>
        <v>#REF!</v>
      </c>
      <c r="BF46" s="15" t="e">
        <f>#REF!*1.042</f>
        <v>#REF!</v>
      </c>
      <c r="BG46" s="15" t="e">
        <f>#REF!*1.042</f>
        <v>#REF!</v>
      </c>
      <c r="BH46" s="15" t="e">
        <f>#REF!*1.042</f>
        <v>#REF!</v>
      </c>
      <c r="BI46" s="15">
        <v>5.17</v>
      </c>
      <c r="BJ46" s="44"/>
      <c r="BK46" s="31"/>
      <c r="BL46" s="40"/>
      <c r="BM46" s="33"/>
      <c r="BN46" s="33"/>
      <c r="BO46" s="235"/>
      <c r="BP46" s="235"/>
      <c r="BQ46" s="41"/>
      <c r="BR46" s="44">
        <v>20.43</v>
      </c>
      <c r="BS46" s="86"/>
      <c r="BT46" s="115"/>
      <c r="BU46" s="76"/>
      <c r="BV46" s="77"/>
      <c r="BX46" s="78"/>
      <c r="BY46" s="79">
        <f>SUM(E46:AK46)</f>
        <v>25.78</v>
      </c>
      <c r="BZ46" s="79">
        <f>D46-BY46</f>
        <v>0</v>
      </c>
    </row>
    <row r="47" spans="2:78" s="72" customFormat="1" ht="18" customHeight="1" collapsed="1">
      <c r="B47" s="303">
        <v>11</v>
      </c>
      <c r="C47" s="357" t="s">
        <v>23</v>
      </c>
      <c r="D47" s="242"/>
      <c r="E47" s="173"/>
      <c r="F47" s="173"/>
      <c r="G47" s="173"/>
      <c r="H47" s="173"/>
      <c r="I47" s="274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288"/>
      <c r="W47" s="173"/>
      <c r="X47" s="173"/>
      <c r="Y47" s="173"/>
      <c r="Z47" s="173"/>
      <c r="AA47" s="173"/>
      <c r="AB47" s="173"/>
      <c r="AC47" s="173"/>
      <c r="AD47" s="173"/>
      <c r="AE47" s="174"/>
      <c r="AF47" s="173"/>
      <c r="AG47" s="173"/>
      <c r="AH47" s="173"/>
      <c r="AI47" s="173"/>
      <c r="AJ47" s="173"/>
      <c r="AK47" s="174"/>
      <c r="AL47" s="14"/>
      <c r="AM47" s="14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59"/>
      <c r="BD47" s="359"/>
      <c r="BE47" s="359"/>
      <c r="BF47" s="359"/>
      <c r="BG47" s="359"/>
      <c r="BH47" s="359"/>
      <c r="BI47" s="249"/>
      <c r="BJ47" s="116"/>
      <c r="BK47" s="117"/>
      <c r="BL47" s="118"/>
      <c r="BM47" s="105"/>
      <c r="BN47" s="105"/>
      <c r="BO47" s="105"/>
      <c r="BP47" s="105"/>
      <c r="BQ47" s="105"/>
      <c r="BR47" s="226"/>
      <c r="BS47" s="86"/>
      <c r="BT47" s="87"/>
      <c r="BY47" s="79"/>
      <c r="BZ47" s="59"/>
    </row>
    <row r="48" spans="2:78" s="72" customFormat="1" ht="109.5" customHeight="1" thickBot="1">
      <c r="B48" s="304"/>
      <c r="C48" s="358"/>
      <c r="D48" s="243">
        <f>E49+F49+G49+H49+I49+J49+K49+L49+M49+N49+O49+P49+Q49+R49+S49+T49+U49+V49+W49+X49+Y49+Z49+AA49+AB49+AC49+AD49+AE49+AF49+AG49+AH49+AI49+AJ49+AK49</f>
        <v>25.78</v>
      </c>
      <c r="E48" s="170">
        <f>E49*100/D49</f>
        <v>2.948021722265322</v>
      </c>
      <c r="F48" s="170"/>
      <c r="G48" s="170"/>
      <c r="H48" s="170"/>
      <c r="I48" s="269">
        <f>0.01*100</f>
        <v>1</v>
      </c>
      <c r="J48" s="170">
        <f>0.015*100</f>
        <v>1.5</v>
      </c>
      <c r="K48" s="170">
        <f>0.023*100</f>
        <v>2.3</v>
      </c>
      <c r="L48" s="170">
        <f>0.011*100</f>
        <v>1.0999999999999999</v>
      </c>
      <c r="M48" s="170">
        <f>0.008*100</f>
        <v>0.8</v>
      </c>
      <c r="N48" s="170">
        <f>0.012*100</f>
        <v>1.2</v>
      </c>
      <c r="O48" s="171"/>
      <c r="P48" s="170">
        <f>0.032*100</f>
        <v>3.2</v>
      </c>
      <c r="Q48" s="171"/>
      <c r="R48" s="171"/>
      <c r="S48" s="171"/>
      <c r="T48" s="171"/>
      <c r="U48" s="170">
        <f>0.022*100</f>
        <v>2.1999999999999997</v>
      </c>
      <c r="V48" s="287"/>
      <c r="W48" s="170">
        <f>0.032*100</f>
        <v>3.2</v>
      </c>
      <c r="X48" s="171"/>
      <c r="Y48" s="170">
        <f>0.04*100</f>
        <v>4</v>
      </c>
      <c r="Z48" s="170">
        <f>0.07*100</f>
        <v>7.000000000000001</v>
      </c>
      <c r="AA48" s="171"/>
      <c r="AB48" s="171"/>
      <c r="AC48" s="170">
        <f>0.023*100</f>
        <v>2.3</v>
      </c>
      <c r="AD48" s="170"/>
      <c r="AE48" s="172">
        <v>0</v>
      </c>
      <c r="AF48" s="171"/>
      <c r="AG48" s="170">
        <f>0.0447*100</f>
        <v>4.47</v>
      </c>
      <c r="AH48" s="170">
        <f>0.012*100</f>
        <v>1.2</v>
      </c>
      <c r="AI48" s="170">
        <f>0.0024*100</f>
        <v>0.24</v>
      </c>
      <c r="AJ48" s="171"/>
      <c r="AK48" s="172">
        <f>0.015*100</f>
        <v>1.5</v>
      </c>
      <c r="AL48" s="247"/>
      <c r="AM48" s="247"/>
      <c r="AN48" s="245">
        <v>3.01</v>
      </c>
      <c r="AO48" s="245"/>
      <c r="AP48" s="245"/>
      <c r="AQ48" s="247">
        <v>1.6</v>
      </c>
      <c r="AR48" s="245">
        <v>0.8</v>
      </c>
      <c r="AS48" s="245"/>
      <c r="AT48" s="238"/>
      <c r="AU48" s="238">
        <v>4.66</v>
      </c>
      <c r="AV48" s="248">
        <v>3.85</v>
      </c>
      <c r="AW48" s="238">
        <v>0.35</v>
      </c>
      <c r="AX48" s="248"/>
      <c r="AY48" s="238">
        <v>0.03</v>
      </c>
      <c r="AZ48" s="238">
        <v>0.38</v>
      </c>
      <c r="BA48" s="238">
        <v>3.02</v>
      </c>
      <c r="BB48" s="238"/>
      <c r="BC48" s="238">
        <v>1.48</v>
      </c>
      <c r="BD48" s="238"/>
      <c r="BE48" s="238"/>
      <c r="BF48" s="238"/>
      <c r="BG48" s="238">
        <v>0.26</v>
      </c>
      <c r="BH48" s="238">
        <v>2.59</v>
      </c>
      <c r="BI48" s="238"/>
      <c r="BJ48" s="49">
        <f>SUM(AN48:BH48)</f>
        <v>22.03</v>
      </c>
      <c r="BK48" s="26">
        <f>BJ48-D48</f>
        <v>-3.75</v>
      </c>
      <c r="BL48" s="120">
        <f>BJ48/D48</f>
        <v>0.8545384018619084</v>
      </c>
      <c r="BM48" s="24">
        <f>BF48+BE48+BD48</f>
        <v>0</v>
      </c>
      <c r="BN48" s="24">
        <f>BM48-BC48</f>
        <v>-1.48</v>
      </c>
      <c r="BO48" s="105"/>
      <c r="BP48" s="105"/>
      <c r="BQ48" s="105"/>
      <c r="BR48" s="226"/>
      <c r="BS48" s="86"/>
      <c r="BT48" s="87"/>
      <c r="BY48" s="59" t="s">
        <v>80</v>
      </c>
      <c r="BZ48" s="59"/>
    </row>
    <row r="49" spans="2:78" s="72" customFormat="1" ht="20.25" customHeight="1" thickBot="1">
      <c r="B49" s="253"/>
      <c r="C49" s="134"/>
      <c r="D49" s="220">
        <f>E49+F49+G49+H49+I49+V49+W49+AF49</f>
        <v>25.78</v>
      </c>
      <c r="E49" s="13">
        <v>0.76</v>
      </c>
      <c r="F49" s="13">
        <v>0.31</v>
      </c>
      <c r="G49" s="13">
        <v>0.84</v>
      </c>
      <c r="H49" s="177">
        <v>1.59</v>
      </c>
      <c r="I49" s="424">
        <v>7.04</v>
      </c>
      <c r="J49" s="425"/>
      <c r="K49" s="425"/>
      <c r="L49" s="425"/>
      <c r="M49" s="425"/>
      <c r="N49" s="425"/>
      <c r="O49" s="220"/>
      <c r="P49" s="13"/>
      <c r="Q49" s="13"/>
      <c r="R49" s="13"/>
      <c r="S49" s="13"/>
      <c r="T49" s="13"/>
      <c r="U49" s="177"/>
      <c r="V49" s="13">
        <v>2.75</v>
      </c>
      <c r="W49" s="424">
        <v>7.16</v>
      </c>
      <c r="X49" s="425"/>
      <c r="Y49" s="425"/>
      <c r="Z49" s="425"/>
      <c r="AA49" s="425"/>
      <c r="AB49" s="425"/>
      <c r="AC49" s="425"/>
      <c r="AD49" s="425"/>
      <c r="AE49" s="426"/>
      <c r="AF49" s="424">
        <v>5.33</v>
      </c>
      <c r="AG49" s="425"/>
      <c r="AH49" s="425"/>
      <c r="AI49" s="425"/>
      <c r="AJ49" s="425"/>
      <c r="AK49" s="426"/>
      <c r="AL49" s="52">
        <v>1.54</v>
      </c>
      <c r="AM49" s="15">
        <v>2.67</v>
      </c>
      <c r="AN49" s="15">
        <v>4.86</v>
      </c>
      <c r="AO49" s="15" t="e">
        <f>#REF!*1.042</f>
        <v>#REF!</v>
      </c>
      <c r="AP49" s="15">
        <v>1</v>
      </c>
      <c r="AQ49" s="15" t="e">
        <f>#REF!*1.042</f>
        <v>#REF!</v>
      </c>
      <c r="AR49" s="15" t="e">
        <f>#REF!*1.042</f>
        <v>#REF!</v>
      </c>
      <c r="AS49" s="15" t="e">
        <f>#REF!*1.042</f>
        <v>#REF!</v>
      </c>
      <c r="AT49" s="15" t="e">
        <f>#REF!*1.042</f>
        <v>#REF!</v>
      </c>
      <c r="AU49" s="15" t="e">
        <f>#REF!*1.042</f>
        <v>#REF!</v>
      </c>
      <c r="AV49" s="15" t="e">
        <f>#REF!*1.042</f>
        <v>#REF!</v>
      </c>
      <c r="AW49" s="15" t="e">
        <f>#REF!*1.042</f>
        <v>#REF!</v>
      </c>
      <c r="AX49" s="15" t="e">
        <f>#REF!*1.042</f>
        <v>#REF!</v>
      </c>
      <c r="AY49" s="15" t="e">
        <f>#REF!*1.042</f>
        <v>#REF!</v>
      </c>
      <c r="AZ49" s="15" t="e">
        <f>#REF!*1.042</f>
        <v>#REF!</v>
      </c>
      <c r="BA49" s="15" t="e">
        <f>#REF!*1.042</f>
        <v>#REF!</v>
      </c>
      <c r="BB49" s="15" t="e">
        <f>#REF!*1.042</f>
        <v>#REF!</v>
      </c>
      <c r="BC49" s="15" t="e">
        <f>#REF!*1.042</f>
        <v>#REF!</v>
      </c>
      <c r="BD49" s="15" t="e">
        <f>#REF!*1.042</f>
        <v>#REF!</v>
      </c>
      <c r="BE49" s="15" t="e">
        <f>#REF!*1.042</f>
        <v>#REF!</v>
      </c>
      <c r="BF49" s="15" t="e">
        <f>#REF!*1.042</f>
        <v>#REF!</v>
      </c>
      <c r="BG49" s="15" t="e">
        <f>#REF!*1.042</f>
        <v>#REF!</v>
      </c>
      <c r="BH49" s="15" t="e">
        <f>#REF!*1.042</f>
        <v>#REF!</v>
      </c>
      <c r="BI49" s="15">
        <v>5.15</v>
      </c>
      <c r="BJ49" s="44"/>
      <c r="BK49" s="31"/>
      <c r="BL49" s="40"/>
      <c r="BM49" s="33"/>
      <c r="BN49" s="33"/>
      <c r="BO49" s="235"/>
      <c r="BP49" s="235"/>
      <c r="BQ49" s="41"/>
      <c r="BR49" s="44">
        <v>20.34</v>
      </c>
      <c r="BS49" s="86"/>
      <c r="BT49" s="115"/>
      <c r="BU49" s="76"/>
      <c r="BV49" s="77"/>
      <c r="BX49" s="78"/>
      <c r="BY49" s="79">
        <f>SUM(E49:AK49)</f>
        <v>25.78</v>
      </c>
      <c r="BZ49" s="79">
        <f>D49-BY49</f>
        <v>0</v>
      </c>
    </row>
    <row r="50" spans="2:78" s="72" customFormat="1" ht="24" customHeight="1">
      <c r="B50" s="307">
        <v>12</v>
      </c>
      <c r="C50" s="315" t="s">
        <v>13</v>
      </c>
      <c r="D50" s="161"/>
      <c r="E50" s="173"/>
      <c r="F50" s="173"/>
      <c r="G50" s="173"/>
      <c r="H50" s="173"/>
      <c r="I50" s="274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288"/>
      <c r="W50" s="173"/>
      <c r="X50" s="173"/>
      <c r="Y50" s="173"/>
      <c r="Z50" s="173"/>
      <c r="AA50" s="173"/>
      <c r="AB50" s="173"/>
      <c r="AC50" s="173"/>
      <c r="AD50" s="173"/>
      <c r="AE50" s="174"/>
      <c r="AF50" s="173"/>
      <c r="AG50" s="173"/>
      <c r="AH50" s="173"/>
      <c r="AI50" s="173"/>
      <c r="AJ50" s="173"/>
      <c r="AK50" s="174"/>
      <c r="AL50" s="14"/>
      <c r="AM50" s="14"/>
      <c r="AN50" s="249"/>
      <c r="AO50" s="249"/>
      <c r="AP50" s="249"/>
      <c r="AQ50" s="14"/>
      <c r="AR50" s="249"/>
      <c r="AS50" s="249"/>
      <c r="AT50" s="110"/>
      <c r="AU50" s="28"/>
      <c r="AV50" s="114"/>
      <c r="AW50" s="110"/>
      <c r="AX50" s="201"/>
      <c r="AY50" s="28"/>
      <c r="AZ50" s="110"/>
      <c r="BA50" s="28"/>
      <c r="BB50" s="28"/>
      <c r="BC50" s="110"/>
      <c r="BD50" s="110"/>
      <c r="BE50" s="110"/>
      <c r="BF50" s="110"/>
      <c r="BG50" s="28"/>
      <c r="BH50" s="28"/>
      <c r="BI50" s="28"/>
      <c r="BJ50" s="50"/>
      <c r="BK50" s="29"/>
      <c r="BL50" s="84"/>
      <c r="BM50" s="105"/>
      <c r="BN50" s="105"/>
      <c r="BO50" s="105"/>
      <c r="BP50" s="105"/>
      <c r="BQ50" s="105"/>
      <c r="BR50" s="226"/>
      <c r="BS50" s="86"/>
      <c r="BT50" s="87"/>
      <c r="BY50" s="79"/>
      <c r="BZ50" s="59"/>
    </row>
    <row r="51" spans="2:78" s="72" customFormat="1" ht="75.75" customHeight="1" thickBot="1">
      <c r="B51" s="307"/>
      <c r="C51" s="316"/>
      <c r="D51" s="243">
        <f>E52+F52+G52+H52+I52+J52+K52+L52+M52+N52+O52+P52+Q52+R52+S52+T52+U52+V52+W52+X52+Y52+Z52+AA52+AB52+AC52+AD52+AE52+AF52+AG52++++++AH52+AI52+AJ52+AK52</f>
        <v>26.29</v>
      </c>
      <c r="E51" s="170">
        <f>0.07*100</f>
        <v>7.000000000000001</v>
      </c>
      <c r="F51" s="170"/>
      <c r="G51" s="170"/>
      <c r="H51" s="170"/>
      <c r="I51" s="269">
        <f>0.01*100</f>
        <v>1</v>
      </c>
      <c r="J51" s="170">
        <f>0.015*100</f>
        <v>1.5</v>
      </c>
      <c r="K51" s="170">
        <f>0.023*100</f>
        <v>2.3</v>
      </c>
      <c r="L51" s="170">
        <f>0.011*100</f>
        <v>1.0999999999999999</v>
      </c>
      <c r="M51" s="170">
        <f>0.008*100</f>
        <v>0.8</v>
      </c>
      <c r="N51" s="170">
        <f>0.012*100</f>
        <v>1.2</v>
      </c>
      <c r="O51" s="171"/>
      <c r="P51" s="170">
        <f>0.032*100</f>
        <v>3.2</v>
      </c>
      <c r="Q51" s="171"/>
      <c r="R51" s="171"/>
      <c r="S51" s="171"/>
      <c r="T51" s="171"/>
      <c r="U51" s="170">
        <f>0.022*100</f>
        <v>2.1999999999999997</v>
      </c>
      <c r="V51" s="287"/>
      <c r="W51" s="170">
        <f>0.032*100</f>
        <v>3.2</v>
      </c>
      <c r="X51" s="171"/>
      <c r="Y51" s="170">
        <f>0.04*100</f>
        <v>4</v>
      </c>
      <c r="Z51" s="170">
        <f>0.07*100</f>
        <v>7.000000000000001</v>
      </c>
      <c r="AA51" s="171"/>
      <c r="AB51" s="171"/>
      <c r="AC51" s="170">
        <f>0.023*100</f>
        <v>2.3</v>
      </c>
      <c r="AD51" s="170"/>
      <c r="AE51" s="172">
        <v>0</v>
      </c>
      <c r="AF51" s="171"/>
      <c r="AG51" s="170">
        <f>0.0447*100</f>
        <v>4.47</v>
      </c>
      <c r="AH51" s="170">
        <f>0.012*100</f>
        <v>1.2</v>
      </c>
      <c r="AI51" s="170">
        <f>0.0024*100</f>
        <v>0.24</v>
      </c>
      <c r="AJ51" s="171"/>
      <c r="AK51" s="172">
        <f>0.015*100</f>
        <v>1.5</v>
      </c>
      <c r="AL51" s="247"/>
      <c r="AM51" s="247"/>
      <c r="AN51" s="245">
        <v>3.01</v>
      </c>
      <c r="AO51" s="245"/>
      <c r="AP51" s="245"/>
      <c r="AQ51" s="247">
        <v>1.6</v>
      </c>
      <c r="AR51" s="245">
        <v>0.8</v>
      </c>
      <c r="AS51" s="245"/>
      <c r="AT51" s="238"/>
      <c r="AU51" s="238">
        <v>4.66</v>
      </c>
      <c r="AV51" s="248">
        <v>3.85</v>
      </c>
      <c r="AW51" s="238">
        <v>0.35</v>
      </c>
      <c r="AX51" s="248"/>
      <c r="AY51" s="238">
        <v>0.03</v>
      </c>
      <c r="AZ51" s="238">
        <v>0.38</v>
      </c>
      <c r="BA51" s="238">
        <v>3.02</v>
      </c>
      <c r="BB51" s="238"/>
      <c r="BC51" s="238">
        <v>1.48</v>
      </c>
      <c r="BD51" s="238"/>
      <c r="BE51" s="238"/>
      <c r="BF51" s="238"/>
      <c r="BG51" s="238">
        <v>0.26</v>
      </c>
      <c r="BH51" s="238">
        <v>2.59</v>
      </c>
      <c r="BI51" s="238"/>
      <c r="BJ51" s="97">
        <f>SUM(AN51:BH51)</f>
        <v>22.03</v>
      </c>
      <c r="BK51" s="97">
        <f>BJ51-D51</f>
        <v>-4.259999999999998</v>
      </c>
      <c r="BL51" s="96">
        <f>BJ51/D$51</f>
        <v>0.8379612019779384</v>
      </c>
      <c r="BM51" s="97">
        <f>BF51+BE51+BD51</f>
        <v>0</v>
      </c>
      <c r="BN51" s="97">
        <f>BM51-BC51</f>
        <v>-1.48</v>
      </c>
      <c r="BO51" s="98"/>
      <c r="BP51" s="98"/>
      <c r="BQ51" s="105"/>
      <c r="BR51" s="226"/>
      <c r="BS51" s="86"/>
      <c r="BT51" s="87"/>
      <c r="BY51" s="59" t="s">
        <v>80</v>
      </c>
      <c r="BZ51" s="59"/>
    </row>
    <row r="52" spans="2:78" s="72" customFormat="1" ht="23.25" customHeight="1" thickBot="1">
      <c r="B52" s="307"/>
      <c r="C52" s="135"/>
      <c r="D52" s="220">
        <f>E52+F52+G52+H52+I52+V52+W52+AF52</f>
        <v>26.29</v>
      </c>
      <c r="E52" s="13">
        <v>0.77</v>
      </c>
      <c r="F52" s="13">
        <v>0.31</v>
      </c>
      <c r="G52" s="13">
        <v>0.84</v>
      </c>
      <c r="H52" s="177">
        <v>1.59</v>
      </c>
      <c r="I52" s="424">
        <v>7.05</v>
      </c>
      <c r="J52" s="425"/>
      <c r="K52" s="425"/>
      <c r="L52" s="425"/>
      <c r="M52" s="425"/>
      <c r="N52" s="425"/>
      <c r="O52" s="220"/>
      <c r="P52" s="13"/>
      <c r="Q52" s="13"/>
      <c r="R52" s="13"/>
      <c r="S52" s="13"/>
      <c r="T52" s="13"/>
      <c r="U52" s="177"/>
      <c r="V52" s="13">
        <v>2.75</v>
      </c>
      <c r="W52" s="424">
        <v>8.07</v>
      </c>
      <c r="X52" s="425"/>
      <c r="Y52" s="425"/>
      <c r="Z52" s="425"/>
      <c r="AA52" s="425"/>
      <c r="AB52" s="425"/>
      <c r="AC52" s="425"/>
      <c r="AD52" s="425"/>
      <c r="AE52" s="426"/>
      <c r="AF52" s="424">
        <v>4.91</v>
      </c>
      <c r="AG52" s="425"/>
      <c r="AH52" s="425"/>
      <c r="AI52" s="425"/>
      <c r="AJ52" s="425"/>
      <c r="AK52" s="426"/>
      <c r="AL52" s="52">
        <v>1.47</v>
      </c>
      <c r="AM52" s="15">
        <v>3.17</v>
      </c>
      <c r="AN52" s="15">
        <v>4.61</v>
      </c>
      <c r="AO52" s="15" t="e">
        <f>#REF!*1.042</f>
        <v>#REF!</v>
      </c>
      <c r="AP52" s="15">
        <v>1.19</v>
      </c>
      <c r="AQ52" s="15" t="e">
        <f>#REF!*1.042</f>
        <v>#REF!</v>
      </c>
      <c r="AR52" s="15" t="e">
        <f>#REF!*1.042</f>
        <v>#REF!</v>
      </c>
      <c r="AS52" s="15" t="e">
        <f>#REF!*1.042</f>
        <v>#REF!</v>
      </c>
      <c r="AT52" s="15" t="e">
        <f>#REF!*1.042</f>
        <v>#REF!</v>
      </c>
      <c r="AU52" s="15" t="e">
        <f>#REF!*1.042</f>
        <v>#REF!</v>
      </c>
      <c r="AV52" s="15" t="e">
        <f>#REF!*1.042</f>
        <v>#REF!</v>
      </c>
      <c r="AW52" s="15" t="e">
        <f>#REF!*1.042</f>
        <v>#REF!</v>
      </c>
      <c r="AX52" s="15" t="e">
        <f>#REF!*1.042</f>
        <v>#REF!</v>
      </c>
      <c r="AY52" s="15" t="e">
        <f>#REF!*1.042</f>
        <v>#REF!</v>
      </c>
      <c r="AZ52" s="15" t="e">
        <f>#REF!*1.042</f>
        <v>#REF!</v>
      </c>
      <c r="BA52" s="15" t="e">
        <f>#REF!*1.042</f>
        <v>#REF!</v>
      </c>
      <c r="BB52" s="15" t="e">
        <f>#REF!*1.042</f>
        <v>#REF!</v>
      </c>
      <c r="BC52" s="15" t="e">
        <f>#REF!*1.042</f>
        <v>#REF!</v>
      </c>
      <c r="BD52" s="15" t="e">
        <f>#REF!*1.042</f>
        <v>#REF!</v>
      </c>
      <c r="BE52" s="15" t="e">
        <f>#REF!*1.042</f>
        <v>#REF!</v>
      </c>
      <c r="BF52" s="15" t="e">
        <f>#REF!*1.042</f>
        <v>#REF!</v>
      </c>
      <c r="BG52" s="15" t="e">
        <f>#REF!*1.042</f>
        <v>#REF!</v>
      </c>
      <c r="BH52" s="15" t="e">
        <f>#REF!*1.042</f>
        <v>#REF!</v>
      </c>
      <c r="BI52" s="15">
        <v>5.17</v>
      </c>
      <c r="BJ52" s="30"/>
      <c r="BK52" s="31"/>
      <c r="BL52" s="40"/>
      <c r="BM52" s="33"/>
      <c r="BN52" s="33"/>
      <c r="BO52" s="235"/>
      <c r="BP52" s="235"/>
      <c r="BQ52" s="41"/>
      <c r="BR52" s="44">
        <v>20.37</v>
      </c>
      <c r="BS52" s="86"/>
      <c r="BT52" s="115"/>
      <c r="BU52" s="76"/>
      <c r="BV52" s="77"/>
      <c r="BX52" s="78"/>
      <c r="BY52" s="79">
        <f>SUM(E52:AK52)</f>
        <v>26.29</v>
      </c>
      <c r="BZ52" s="79">
        <f>D52-BY52</f>
        <v>0</v>
      </c>
    </row>
    <row r="53" spans="2:78" s="72" customFormat="1" ht="24" customHeight="1">
      <c r="B53" s="303">
        <v>13</v>
      </c>
      <c r="C53" s="315" t="s">
        <v>14</v>
      </c>
      <c r="D53" s="242"/>
      <c r="E53" s="173"/>
      <c r="F53" s="173"/>
      <c r="G53" s="173"/>
      <c r="H53" s="173"/>
      <c r="I53" s="274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288"/>
      <c r="W53" s="173"/>
      <c r="X53" s="173"/>
      <c r="Y53" s="173"/>
      <c r="Z53" s="173"/>
      <c r="AA53" s="173"/>
      <c r="AB53" s="173"/>
      <c r="AC53" s="173"/>
      <c r="AD53" s="173"/>
      <c r="AE53" s="174"/>
      <c r="AF53" s="173"/>
      <c r="AG53" s="173"/>
      <c r="AH53" s="173"/>
      <c r="AI53" s="173"/>
      <c r="AJ53" s="173"/>
      <c r="AK53" s="174"/>
      <c r="AL53" s="247"/>
      <c r="AM53" s="247"/>
      <c r="AN53" s="245"/>
      <c r="AO53" s="245"/>
      <c r="AP53" s="245"/>
      <c r="AQ53" s="247"/>
      <c r="AR53" s="245"/>
      <c r="AS53" s="245"/>
      <c r="AT53" s="238"/>
      <c r="AU53" s="238"/>
      <c r="AV53" s="248"/>
      <c r="AW53" s="238"/>
      <c r="AX53" s="24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97"/>
      <c r="BK53" s="97"/>
      <c r="BL53" s="96"/>
      <c r="BM53" s="98"/>
      <c r="BN53" s="98"/>
      <c r="BO53" s="98"/>
      <c r="BP53" s="105"/>
      <c r="BQ53" s="105"/>
      <c r="BR53" s="226"/>
      <c r="BS53" s="86"/>
      <c r="BT53" s="87"/>
      <c r="BY53" s="59"/>
      <c r="BZ53" s="59"/>
    </row>
    <row r="54" spans="2:78" s="72" customFormat="1" ht="88.5" customHeight="1" thickBot="1">
      <c r="B54" s="304"/>
      <c r="C54" s="316"/>
      <c r="D54" s="177"/>
      <c r="E54" s="170">
        <f>0.07*100</f>
        <v>7.000000000000001</v>
      </c>
      <c r="F54" s="170"/>
      <c r="G54" s="170"/>
      <c r="H54" s="170"/>
      <c r="I54" s="269">
        <f>0.01*100</f>
        <v>1</v>
      </c>
      <c r="J54" s="170">
        <f>0.015*100</f>
        <v>1.5</v>
      </c>
      <c r="K54" s="170">
        <f>0.023*100</f>
        <v>2.3</v>
      </c>
      <c r="L54" s="170">
        <f>0.011*100</f>
        <v>1.0999999999999999</v>
      </c>
      <c r="M54" s="170">
        <f>0.008*100</f>
        <v>0.8</v>
      </c>
      <c r="N54" s="170">
        <f>0.012*100</f>
        <v>1.2</v>
      </c>
      <c r="O54" s="171"/>
      <c r="P54" s="170">
        <f>0.032*100</f>
        <v>3.2</v>
      </c>
      <c r="Q54" s="171"/>
      <c r="R54" s="171"/>
      <c r="S54" s="171"/>
      <c r="T54" s="171"/>
      <c r="U54" s="170">
        <f>0.022*100</f>
        <v>2.1999999999999997</v>
      </c>
      <c r="V54" s="287"/>
      <c r="W54" s="170">
        <f>0.032*100</f>
        <v>3.2</v>
      </c>
      <c r="X54" s="171"/>
      <c r="Y54" s="170">
        <f>0.04*100</f>
        <v>4</v>
      </c>
      <c r="Z54" s="170">
        <f>0.07*100</f>
        <v>7.000000000000001</v>
      </c>
      <c r="AA54" s="171"/>
      <c r="AB54" s="171"/>
      <c r="AC54" s="170">
        <f>0.023*100</f>
        <v>2.3</v>
      </c>
      <c r="AD54" s="170"/>
      <c r="AE54" s="172">
        <v>0</v>
      </c>
      <c r="AF54" s="171"/>
      <c r="AG54" s="170">
        <f>0.0447*100</f>
        <v>4.47</v>
      </c>
      <c r="AH54" s="170">
        <f>0.012*100</f>
        <v>1.2</v>
      </c>
      <c r="AI54" s="170">
        <f>0.0024*100</f>
        <v>0.24</v>
      </c>
      <c r="AJ54" s="171"/>
      <c r="AK54" s="172">
        <f>0.015*100</f>
        <v>1.5</v>
      </c>
      <c r="AL54" s="247"/>
      <c r="AM54" s="247"/>
      <c r="AN54" s="245">
        <v>3.01</v>
      </c>
      <c r="AO54" s="245"/>
      <c r="AP54" s="245"/>
      <c r="AQ54" s="247">
        <v>1.6</v>
      </c>
      <c r="AR54" s="245">
        <v>0.8</v>
      </c>
      <c r="AS54" s="245"/>
      <c r="AT54" s="238"/>
      <c r="AU54" s="238">
        <v>4.66</v>
      </c>
      <c r="AV54" s="248">
        <v>3.85</v>
      </c>
      <c r="AW54" s="238">
        <v>0.35</v>
      </c>
      <c r="AX54" s="248"/>
      <c r="AY54" s="238">
        <v>0.03</v>
      </c>
      <c r="AZ54" s="238">
        <v>0.38</v>
      </c>
      <c r="BA54" s="238">
        <v>3.02</v>
      </c>
      <c r="BB54" s="238"/>
      <c r="BC54" s="238">
        <v>1.48</v>
      </c>
      <c r="BD54" s="238"/>
      <c r="BE54" s="238"/>
      <c r="BF54" s="238"/>
      <c r="BG54" s="238">
        <v>0.26</v>
      </c>
      <c r="BH54" s="238">
        <v>2.59</v>
      </c>
      <c r="BI54" s="238"/>
      <c r="BJ54" s="97">
        <f>SUM(AN54:BH54)</f>
        <v>22.03</v>
      </c>
      <c r="BK54" s="97">
        <f>BJ54-D54</f>
        <v>22.03</v>
      </c>
      <c r="BL54" s="96" t="e">
        <f>BJ54/D$54</f>
        <v>#DIV/0!</v>
      </c>
      <c r="BM54" s="97">
        <f>BF54+BE54+BD54</f>
        <v>0</v>
      </c>
      <c r="BN54" s="97">
        <f>BM54-BC54</f>
        <v>-1.48</v>
      </c>
      <c r="BO54" s="98"/>
      <c r="BP54" s="105"/>
      <c r="BQ54" s="105"/>
      <c r="BR54" s="226"/>
      <c r="BS54" s="119"/>
      <c r="BT54" s="87"/>
      <c r="BY54" s="59"/>
      <c r="BZ54" s="59"/>
    </row>
    <row r="55" spans="2:78" s="72" customFormat="1" ht="21.75" customHeight="1" thickBot="1">
      <c r="B55" s="304"/>
      <c r="C55" s="135"/>
      <c r="D55" s="220">
        <f>E55+F55+G55+H55+I55+V55+W55+AF55</f>
        <v>25.78</v>
      </c>
      <c r="E55" s="13">
        <v>0.76</v>
      </c>
      <c r="F55" s="13">
        <v>0.31</v>
      </c>
      <c r="G55" s="13">
        <v>0.84</v>
      </c>
      <c r="H55" s="177">
        <v>1.59</v>
      </c>
      <c r="I55" s="424">
        <v>7.31</v>
      </c>
      <c r="J55" s="425"/>
      <c r="K55" s="425"/>
      <c r="L55" s="425"/>
      <c r="M55" s="425"/>
      <c r="N55" s="425"/>
      <c r="O55" s="220"/>
      <c r="P55" s="13"/>
      <c r="Q55" s="13"/>
      <c r="R55" s="13"/>
      <c r="S55" s="13"/>
      <c r="T55" s="13"/>
      <c r="U55" s="177"/>
      <c r="V55" s="13">
        <v>2.75</v>
      </c>
      <c r="W55" s="424">
        <v>7.44</v>
      </c>
      <c r="X55" s="425"/>
      <c r="Y55" s="425"/>
      <c r="Z55" s="425"/>
      <c r="AA55" s="425"/>
      <c r="AB55" s="425"/>
      <c r="AC55" s="425"/>
      <c r="AD55" s="425"/>
      <c r="AE55" s="426"/>
      <c r="AF55" s="424">
        <v>4.78</v>
      </c>
      <c r="AG55" s="425"/>
      <c r="AH55" s="425"/>
      <c r="AI55" s="425"/>
      <c r="AJ55" s="425"/>
      <c r="AK55" s="426"/>
      <c r="AL55" s="52">
        <v>1.28</v>
      </c>
      <c r="AM55" s="15">
        <v>2.79</v>
      </c>
      <c r="AN55" s="15">
        <v>5.36</v>
      </c>
      <c r="AO55" s="15" t="e">
        <f>#REF!*1.042</f>
        <v>#REF!</v>
      </c>
      <c r="AP55" s="15">
        <v>2.02</v>
      </c>
      <c r="AQ55" s="15" t="e">
        <f>#REF!*1.042</f>
        <v>#REF!</v>
      </c>
      <c r="AR55" s="15" t="e">
        <f>#REF!*1.042</f>
        <v>#REF!</v>
      </c>
      <c r="AS55" s="15" t="e">
        <f>#REF!*1.042</f>
        <v>#REF!</v>
      </c>
      <c r="AT55" s="15" t="e">
        <f>#REF!*1.042</f>
        <v>#REF!</v>
      </c>
      <c r="AU55" s="15" t="e">
        <f>#REF!*1.042</f>
        <v>#REF!</v>
      </c>
      <c r="AV55" s="15" t="e">
        <f>#REF!*1.042</f>
        <v>#REF!</v>
      </c>
      <c r="AW55" s="15" t="e">
        <f>#REF!*1.042</f>
        <v>#REF!</v>
      </c>
      <c r="AX55" s="15" t="e">
        <f>#REF!*1.042</f>
        <v>#REF!</v>
      </c>
      <c r="AY55" s="15" t="e">
        <f>#REF!*1.042</f>
        <v>#REF!</v>
      </c>
      <c r="AZ55" s="15" t="e">
        <f>#REF!*1.042</f>
        <v>#REF!</v>
      </c>
      <c r="BA55" s="15" t="e">
        <f>#REF!*1.042</f>
        <v>#REF!</v>
      </c>
      <c r="BB55" s="15" t="e">
        <f>#REF!*1.042</f>
        <v>#REF!</v>
      </c>
      <c r="BC55" s="15" t="e">
        <f>#REF!*1.042</f>
        <v>#REF!</v>
      </c>
      <c r="BD55" s="15" t="e">
        <f>#REF!*1.042</f>
        <v>#REF!</v>
      </c>
      <c r="BE55" s="15" t="e">
        <f>#REF!*1.042</f>
        <v>#REF!</v>
      </c>
      <c r="BF55" s="15" t="e">
        <f>#REF!*1.042</f>
        <v>#REF!</v>
      </c>
      <c r="BG55" s="15" t="e">
        <f>#REF!*1.042</f>
        <v>#REF!</v>
      </c>
      <c r="BH55" s="15" t="e">
        <f>#REF!*1.042</f>
        <v>#REF!</v>
      </c>
      <c r="BI55" s="15">
        <v>5.18</v>
      </c>
      <c r="BJ55" s="30"/>
      <c r="BK55" s="31"/>
      <c r="BL55" s="40"/>
      <c r="BM55" s="33"/>
      <c r="BN55" s="33"/>
      <c r="BO55" s="235"/>
      <c r="BP55" s="235"/>
      <c r="BQ55" s="41"/>
      <c r="BR55" s="44">
        <v>20.41</v>
      </c>
      <c r="BS55" s="121"/>
      <c r="BT55" s="115"/>
      <c r="BU55" s="76"/>
      <c r="BV55" s="77"/>
      <c r="BX55" s="78"/>
      <c r="BY55" s="79">
        <f>SUM(E55:AK55)</f>
        <v>25.78</v>
      </c>
      <c r="BZ55" s="79">
        <f>D55-BY55</f>
        <v>0</v>
      </c>
    </row>
    <row r="56" spans="2:78" s="72" customFormat="1" ht="15" customHeight="1">
      <c r="B56" s="306">
        <v>14</v>
      </c>
      <c r="C56" s="315" t="s">
        <v>10</v>
      </c>
      <c r="D56" s="178"/>
      <c r="E56" s="173"/>
      <c r="F56" s="173"/>
      <c r="G56" s="173"/>
      <c r="H56" s="173"/>
      <c r="I56" s="274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288"/>
      <c r="W56" s="173"/>
      <c r="X56" s="173"/>
      <c r="Y56" s="173"/>
      <c r="Z56" s="173"/>
      <c r="AA56" s="173"/>
      <c r="AB56" s="173"/>
      <c r="AC56" s="173"/>
      <c r="AD56" s="173"/>
      <c r="AE56" s="174"/>
      <c r="AF56" s="173"/>
      <c r="AG56" s="173"/>
      <c r="AH56" s="173"/>
      <c r="AI56" s="173"/>
      <c r="AJ56" s="173"/>
      <c r="AK56" s="174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45">
        <f>SUM(AN56:BH56)</f>
        <v>0</v>
      </c>
      <c r="BK56" s="17">
        <f>BJ56-D56</f>
        <v>0</v>
      </c>
      <c r="BL56" s="38"/>
      <c r="BM56" s="22">
        <f>BF56+BE56+BD56</f>
        <v>0</v>
      </c>
      <c r="BN56" s="22">
        <f>BM56-BC56</f>
        <v>0</v>
      </c>
      <c r="BO56" s="89"/>
      <c r="BP56" s="89"/>
      <c r="BQ56" s="89"/>
      <c r="BR56" s="223"/>
      <c r="BS56" s="122"/>
      <c r="BT56" s="91"/>
      <c r="BY56" s="59"/>
      <c r="BZ56" s="59"/>
    </row>
    <row r="57" spans="2:78" s="72" customFormat="1" ht="130.5" customHeight="1" thickBot="1">
      <c r="B57" s="307"/>
      <c r="C57" s="316"/>
      <c r="D57" s="243">
        <f>E58+F58+G58+H58+I58+J58+K58+L58+M58+N58+O58+P58+Q58+R58+S58+T58+U58+V58+W58+X58+Y58+Z58+AA58+AB58+AC58+AD58+AE58+AF58+AG58+AH58+AI58+AJ58+AK58</f>
        <v>25.78</v>
      </c>
      <c r="E57" s="170">
        <f>0.07*100</f>
        <v>7.000000000000001</v>
      </c>
      <c r="F57" s="170"/>
      <c r="G57" s="170"/>
      <c r="H57" s="170"/>
      <c r="I57" s="269">
        <f>0.01*100</f>
        <v>1</v>
      </c>
      <c r="J57" s="170">
        <f>0.015*100</f>
        <v>1.5</v>
      </c>
      <c r="K57" s="170">
        <f>0.023*100</f>
        <v>2.3</v>
      </c>
      <c r="L57" s="170">
        <f>0.011*100</f>
        <v>1.0999999999999999</v>
      </c>
      <c r="M57" s="170">
        <f>0.008*100</f>
        <v>0.8</v>
      </c>
      <c r="N57" s="170">
        <f>0.012*100</f>
        <v>1.2</v>
      </c>
      <c r="O57" s="171"/>
      <c r="P57" s="170">
        <f>0.032*100</f>
        <v>3.2</v>
      </c>
      <c r="Q57" s="171"/>
      <c r="R57" s="171"/>
      <c r="S57" s="171"/>
      <c r="T57" s="171"/>
      <c r="U57" s="170">
        <f>0.022*100</f>
        <v>2.1999999999999997</v>
      </c>
      <c r="V57" s="287"/>
      <c r="W57" s="170">
        <f>0.032*100</f>
        <v>3.2</v>
      </c>
      <c r="X57" s="171"/>
      <c r="Y57" s="170">
        <f>0.04*100</f>
        <v>4</v>
      </c>
      <c r="Z57" s="170">
        <f>0.07*100</f>
        <v>7.000000000000001</v>
      </c>
      <c r="AA57" s="171"/>
      <c r="AB57" s="171"/>
      <c r="AC57" s="170">
        <f>0.023*100</f>
        <v>2.3</v>
      </c>
      <c r="AD57" s="170"/>
      <c r="AE57" s="172">
        <v>0</v>
      </c>
      <c r="AF57" s="171"/>
      <c r="AG57" s="170">
        <f>0.0447*100</f>
        <v>4.47</v>
      </c>
      <c r="AH57" s="170">
        <f>0.012*100</f>
        <v>1.2</v>
      </c>
      <c r="AI57" s="170">
        <f>0.0024*100</f>
        <v>0.24</v>
      </c>
      <c r="AJ57" s="171"/>
      <c r="AK57" s="172">
        <f>0.015*100</f>
        <v>1.5</v>
      </c>
      <c r="AL57" s="247"/>
      <c r="AM57" s="247"/>
      <c r="AN57" s="245">
        <v>3.01</v>
      </c>
      <c r="AO57" s="245"/>
      <c r="AP57" s="245"/>
      <c r="AQ57" s="247">
        <v>1.6</v>
      </c>
      <c r="AR57" s="245">
        <v>0.8</v>
      </c>
      <c r="AS57" s="245"/>
      <c r="AT57" s="238"/>
      <c r="AU57" s="238">
        <v>4.66</v>
      </c>
      <c r="AV57" s="248">
        <v>3.85</v>
      </c>
      <c r="AW57" s="238">
        <v>0.35</v>
      </c>
      <c r="AX57" s="248"/>
      <c r="AY57" s="238">
        <v>0.03</v>
      </c>
      <c r="AZ57" s="238">
        <v>0.38</v>
      </c>
      <c r="BA57" s="238">
        <v>3.02</v>
      </c>
      <c r="BB57" s="238"/>
      <c r="BC57" s="238">
        <v>1.48</v>
      </c>
      <c r="BD57" s="238"/>
      <c r="BE57" s="238"/>
      <c r="BF57" s="238"/>
      <c r="BG57" s="238">
        <v>0.26</v>
      </c>
      <c r="BH57" s="238">
        <v>2.59</v>
      </c>
      <c r="BI57" s="238"/>
      <c r="BJ57" s="49">
        <f>SUM(AN57:BH57)</f>
        <v>22.03</v>
      </c>
      <c r="BK57" s="26">
        <f>BJ57-D57</f>
        <v>-3.75</v>
      </c>
      <c r="BL57" s="27">
        <f>BJ57/D57</f>
        <v>0.8545384018619084</v>
      </c>
      <c r="BM57" s="24">
        <f>BF57+BE57+BD57</f>
        <v>0</v>
      </c>
      <c r="BN57" s="24">
        <f>BM57-BC57</f>
        <v>-1.48</v>
      </c>
      <c r="BO57" s="105"/>
      <c r="BP57" s="105"/>
      <c r="BQ57" s="105"/>
      <c r="BR57" s="226"/>
      <c r="BS57" s="119"/>
      <c r="BT57" s="87"/>
      <c r="BY57" s="59"/>
      <c r="BZ57" s="59"/>
    </row>
    <row r="58" spans="2:78" s="72" customFormat="1" ht="18" customHeight="1" thickBot="1">
      <c r="B58" s="308"/>
      <c r="C58" s="135"/>
      <c r="D58" s="220">
        <f>E58+F58+G58+H58+I58+V58+W58+AF58</f>
        <v>25.78</v>
      </c>
      <c r="E58" s="13">
        <v>0.76</v>
      </c>
      <c r="F58" s="13">
        <v>0.31</v>
      </c>
      <c r="G58" s="13">
        <v>0.84</v>
      </c>
      <c r="H58" s="177">
        <v>1.59</v>
      </c>
      <c r="I58" s="424">
        <v>7.31</v>
      </c>
      <c r="J58" s="425"/>
      <c r="K58" s="425"/>
      <c r="L58" s="425"/>
      <c r="M58" s="425"/>
      <c r="N58" s="425"/>
      <c r="O58" s="220"/>
      <c r="P58" s="13"/>
      <c r="Q58" s="13"/>
      <c r="R58" s="13"/>
      <c r="S58" s="13"/>
      <c r="T58" s="13"/>
      <c r="U58" s="177"/>
      <c r="V58" s="13">
        <v>2.75</v>
      </c>
      <c r="W58" s="424">
        <v>7.44</v>
      </c>
      <c r="X58" s="425"/>
      <c r="Y58" s="425"/>
      <c r="Z58" s="425"/>
      <c r="AA58" s="425"/>
      <c r="AB58" s="425"/>
      <c r="AC58" s="425"/>
      <c r="AD58" s="425"/>
      <c r="AE58" s="426"/>
      <c r="AF58" s="424">
        <v>4.78</v>
      </c>
      <c r="AG58" s="425"/>
      <c r="AH58" s="425"/>
      <c r="AI58" s="425"/>
      <c r="AJ58" s="425"/>
      <c r="AK58" s="426"/>
      <c r="AL58" s="51">
        <v>1.28</v>
      </c>
      <c r="AM58" s="11">
        <v>2.79</v>
      </c>
      <c r="AN58" s="11">
        <v>5.36</v>
      </c>
      <c r="AO58" s="11" t="e">
        <f>#REF!*1.042</f>
        <v>#REF!</v>
      </c>
      <c r="AP58" s="11">
        <v>2.02</v>
      </c>
      <c r="AQ58" s="11" t="e">
        <f>#REF!*1.042</f>
        <v>#REF!</v>
      </c>
      <c r="AR58" s="11" t="e">
        <f>#REF!*1.042</f>
        <v>#REF!</v>
      </c>
      <c r="AS58" s="11" t="e">
        <f>#REF!*1.042</f>
        <v>#REF!</v>
      </c>
      <c r="AT58" s="11" t="e">
        <f>#REF!*1.042</f>
        <v>#REF!</v>
      </c>
      <c r="AU58" s="11" t="e">
        <f>#REF!*1.042</f>
        <v>#REF!</v>
      </c>
      <c r="AV58" s="11" t="e">
        <f>#REF!*1.042</f>
        <v>#REF!</v>
      </c>
      <c r="AW58" s="11" t="e">
        <f>#REF!*1.042</f>
        <v>#REF!</v>
      </c>
      <c r="AX58" s="11" t="e">
        <f>#REF!*1.042</f>
        <v>#REF!</v>
      </c>
      <c r="AY58" s="11" t="e">
        <f>#REF!*1.042</f>
        <v>#REF!</v>
      </c>
      <c r="AZ58" s="11" t="e">
        <f>#REF!*1.042</f>
        <v>#REF!</v>
      </c>
      <c r="BA58" s="11" t="e">
        <f>#REF!*1.042</f>
        <v>#REF!</v>
      </c>
      <c r="BB58" s="11" t="e">
        <f>#REF!*1.042</f>
        <v>#REF!</v>
      </c>
      <c r="BC58" s="11" t="e">
        <f>#REF!*1.042</f>
        <v>#REF!</v>
      </c>
      <c r="BD58" s="11" t="e">
        <f>#REF!*1.042</f>
        <v>#REF!</v>
      </c>
      <c r="BE58" s="11" t="e">
        <f>#REF!*1.042</f>
        <v>#REF!</v>
      </c>
      <c r="BF58" s="11" t="e">
        <f>#REF!*1.042</f>
        <v>#REF!</v>
      </c>
      <c r="BG58" s="11" t="e">
        <f>#REF!*1.042</f>
        <v>#REF!</v>
      </c>
      <c r="BH58" s="11" t="e">
        <f>#REF!*1.042</f>
        <v>#REF!</v>
      </c>
      <c r="BI58" s="11">
        <v>5.18</v>
      </c>
      <c r="BJ58" s="227"/>
      <c r="BK58" s="228"/>
      <c r="BL58" s="229"/>
      <c r="BM58" s="227"/>
      <c r="BN58" s="227"/>
      <c r="BO58" s="230"/>
      <c r="BP58" s="230"/>
      <c r="BQ58" s="231"/>
      <c r="BR58" s="45">
        <v>20.31</v>
      </c>
      <c r="BS58" s="123"/>
      <c r="BT58" s="124"/>
      <c r="BU58" s="76"/>
      <c r="BV58" s="77"/>
      <c r="BX58" s="78"/>
      <c r="BY58" s="79">
        <f>SUM(E58:AK58)</f>
        <v>25.78</v>
      </c>
      <c r="BZ58" s="79">
        <f>D58-BY58</f>
        <v>0</v>
      </c>
    </row>
    <row r="59" spans="2:78" s="203" customFormat="1" ht="16.5" customHeight="1">
      <c r="B59" s="204"/>
      <c r="C59" s="202"/>
      <c r="D59" s="205"/>
      <c r="E59" s="205"/>
      <c r="F59" s="205"/>
      <c r="G59" s="205"/>
      <c r="H59" s="292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92"/>
      <c r="W59" s="205"/>
      <c r="X59" s="205"/>
      <c r="Y59" s="205"/>
      <c r="Z59" s="205"/>
      <c r="AA59" s="205"/>
      <c r="AB59" s="205"/>
      <c r="AC59" s="205"/>
      <c r="AD59" s="205"/>
      <c r="AE59" s="292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6"/>
      <c r="BK59" s="206"/>
      <c r="BL59" s="207"/>
      <c r="BM59" s="206"/>
      <c r="BN59" s="206"/>
      <c r="BO59" s="205"/>
      <c r="BP59" s="205"/>
      <c r="BQ59" s="208"/>
      <c r="BR59" s="206"/>
      <c r="BS59" s="209"/>
      <c r="BT59" s="210"/>
      <c r="BU59" s="211"/>
      <c r="BV59" s="212"/>
      <c r="BX59" s="213"/>
      <c r="BY59" s="214"/>
      <c r="BZ59" s="214"/>
    </row>
    <row r="60" spans="2:78" s="203" customFormat="1" ht="14.25" customHeight="1">
      <c r="B60" s="299"/>
      <c r="C60" s="299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6"/>
      <c r="BK60" s="206"/>
      <c r="BL60" s="207"/>
      <c r="BM60" s="206"/>
      <c r="BN60" s="206"/>
      <c r="BO60" s="205"/>
      <c r="BP60" s="205"/>
      <c r="BQ60" s="208"/>
      <c r="BR60" s="206"/>
      <c r="BS60" s="209"/>
      <c r="BT60" s="210"/>
      <c r="BU60" s="211"/>
      <c r="BV60" s="212"/>
      <c r="BX60" s="213"/>
      <c r="BY60" s="214"/>
      <c r="BZ60" s="214"/>
    </row>
    <row r="61" spans="2:78" s="262" customFormat="1" ht="76.5" customHeight="1">
      <c r="B61" s="431"/>
      <c r="C61" s="431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432"/>
      <c r="T61" s="432"/>
      <c r="U61" s="432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451"/>
      <c r="AI61" s="452"/>
      <c r="AJ61" s="452"/>
      <c r="AK61" s="452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5"/>
      <c r="BK61" s="255"/>
      <c r="BL61" s="256"/>
      <c r="BM61" s="255"/>
      <c r="BN61" s="255"/>
      <c r="BO61" s="254"/>
      <c r="BP61" s="254"/>
      <c r="BQ61" s="257"/>
      <c r="BR61" s="255"/>
      <c r="BS61" s="258"/>
      <c r="BT61" s="259"/>
      <c r="BU61" s="260"/>
      <c r="BV61" s="261"/>
      <c r="BX61" s="260"/>
      <c r="BY61" s="263"/>
      <c r="BZ61" s="263"/>
    </row>
    <row r="62" spans="4:70" s="264" customFormat="1" ht="3.75" customHeight="1">
      <c r="D62" s="265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17"/>
      <c r="AF62" s="254"/>
      <c r="AG62" s="254"/>
      <c r="AH62" s="254"/>
      <c r="AI62" s="254"/>
      <c r="AJ62" s="254"/>
      <c r="AK62" s="254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</row>
    <row r="63" spans="5:62" ht="15" customHeight="1" hidden="1" outlineLevel="1">
      <c r="E63" s="5"/>
      <c r="F63" s="5"/>
      <c r="G63" s="5"/>
      <c r="H63" s="279"/>
      <c r="I63" s="279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79"/>
      <c r="W63" s="279"/>
      <c r="X63" s="5"/>
      <c r="Y63" s="5"/>
      <c r="Z63" s="5"/>
      <c r="AA63" s="5"/>
      <c r="AB63" s="5"/>
      <c r="AC63" s="5"/>
      <c r="AD63" s="5"/>
      <c r="AE63" s="279"/>
      <c r="AF63" s="5"/>
      <c r="AG63" s="5"/>
      <c r="AH63" s="5"/>
      <c r="AI63" s="5"/>
      <c r="AJ63" s="5"/>
      <c r="AK63" s="5"/>
      <c r="AL63" s="5"/>
      <c r="AM63" s="5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5"/>
    </row>
    <row r="64" spans="5:62" ht="15" customHeight="1" hidden="1" outlineLevel="1">
      <c r="E64" s="7"/>
      <c r="F64" s="7"/>
      <c r="G64" s="7"/>
      <c r="H64" s="280"/>
      <c r="I64" s="280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280"/>
      <c r="W64" s="280"/>
      <c r="X64" s="7"/>
      <c r="Y64" s="7"/>
      <c r="Z64" s="7"/>
      <c r="AA64" s="7"/>
      <c r="AB64" s="7"/>
      <c r="AC64" s="7"/>
      <c r="AD64" s="7"/>
      <c r="AE64" s="280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8"/>
    </row>
    <row r="65" spans="5:62" ht="15" customHeight="1" hidden="1" outlineLevel="1">
      <c r="E65" s="7"/>
      <c r="F65" s="7"/>
      <c r="G65" s="7"/>
      <c r="H65" s="280"/>
      <c r="I65" s="28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280"/>
      <c r="W65" s="280"/>
      <c r="X65" s="7"/>
      <c r="Y65" s="7"/>
      <c r="Z65" s="7"/>
      <c r="AA65" s="7"/>
      <c r="AB65" s="7"/>
      <c r="AC65" s="7"/>
      <c r="AD65" s="7"/>
      <c r="AE65" s="280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9"/>
    </row>
    <row r="66" spans="4:62" ht="15" customHeight="1" hidden="1" outlineLevel="1">
      <c r="D66" s="2"/>
      <c r="E66" s="1"/>
      <c r="F66" s="1"/>
      <c r="G66" s="1"/>
      <c r="H66" s="281"/>
      <c r="I66" s="28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81"/>
      <c r="W66" s="281"/>
      <c r="X66" s="1"/>
      <c r="Y66" s="1"/>
      <c r="Z66" s="1"/>
      <c r="AA66" s="1"/>
      <c r="AB66" s="1"/>
      <c r="AC66" s="1"/>
      <c r="AD66" s="1"/>
      <c r="AE66" s="28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7"/>
      <c r="BI66" s="7"/>
      <c r="BJ66" s="5"/>
    </row>
    <row r="67" spans="5:62" ht="30" customHeight="1" outlineLevel="1">
      <c r="E67" s="7"/>
      <c r="F67" s="7"/>
      <c r="G67" s="7"/>
      <c r="H67" s="280"/>
      <c r="I67" s="280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280"/>
      <c r="W67" s="280"/>
      <c r="X67" s="7"/>
      <c r="Y67" s="7"/>
      <c r="Z67" s="7"/>
      <c r="AA67" s="7"/>
      <c r="AB67" s="7"/>
      <c r="AC67" s="7"/>
      <c r="AD67" s="7"/>
      <c r="AE67" s="280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4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9"/>
    </row>
    <row r="68" spans="5:62" ht="15" customHeight="1" outlineLevel="1">
      <c r="E68" s="7"/>
      <c r="F68" s="7"/>
      <c r="G68" s="7"/>
      <c r="H68" s="280"/>
      <c r="I68" s="280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280"/>
      <c r="W68" s="280"/>
      <c r="X68" s="7"/>
      <c r="Y68" s="7"/>
      <c r="Z68" s="7"/>
      <c r="AA68" s="7"/>
      <c r="AB68" s="7"/>
      <c r="AC68" s="7"/>
      <c r="AD68" s="7"/>
      <c r="AE68" s="280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4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9"/>
    </row>
    <row r="69" spans="5:62" ht="24.75" customHeight="1" outlineLevel="1">
      <c r="E69" s="7"/>
      <c r="F69" s="7"/>
      <c r="G69" s="7"/>
      <c r="H69" s="280"/>
      <c r="I69" s="280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280"/>
      <c r="W69" s="280"/>
      <c r="X69" s="7"/>
      <c r="Y69" s="7"/>
      <c r="Z69" s="7"/>
      <c r="AA69" s="7"/>
      <c r="AB69" s="7"/>
      <c r="AC69" s="7"/>
      <c r="AD69" s="7"/>
      <c r="AE69" s="280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0">
        <f>BJ63*1.05</f>
        <v>0</v>
      </c>
    </row>
    <row r="70" spans="5:62" ht="18" customHeight="1" outlineLevel="1">
      <c r="E70" s="7"/>
      <c r="F70" s="7"/>
      <c r="G70" s="7"/>
      <c r="H70" s="280"/>
      <c r="I70" s="280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280"/>
      <c r="W70" s="280"/>
      <c r="X70" s="7"/>
      <c r="Y70" s="7"/>
      <c r="Z70" s="7"/>
      <c r="AA70" s="7"/>
      <c r="AB70" s="7"/>
      <c r="AC70" s="7"/>
      <c r="AD70" s="7"/>
      <c r="AE70" s="280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8">
        <f>BJ64-BJ69</f>
        <v>0</v>
      </c>
    </row>
    <row r="71" spans="8:31" ht="12.75">
      <c r="H71" s="277"/>
      <c r="I71" s="277"/>
      <c r="V71" s="277"/>
      <c r="AE71" s="277"/>
    </row>
    <row r="72" spans="8:31" ht="12.75">
      <c r="H72" s="277"/>
      <c r="I72" s="277"/>
      <c r="V72" s="277"/>
      <c r="AE72" s="277"/>
    </row>
    <row r="73" spans="8:31" ht="12.75">
      <c r="H73" s="277"/>
      <c r="I73" s="277"/>
      <c r="V73" s="277"/>
      <c r="AE73" s="277"/>
    </row>
    <row r="74" spans="8:31" ht="12.75">
      <c r="H74" s="277"/>
      <c r="I74" s="277"/>
      <c r="V74" s="277"/>
      <c r="AE74" s="277"/>
    </row>
    <row r="75" spans="8:31" ht="12.75">
      <c r="H75" s="277"/>
      <c r="I75" s="277"/>
      <c r="V75" s="277"/>
      <c r="AE75" s="277"/>
    </row>
    <row r="76" spans="8:31" ht="12.75">
      <c r="H76" s="277"/>
      <c r="I76" s="277"/>
      <c r="V76" s="277"/>
      <c r="AE76" s="277"/>
    </row>
    <row r="77" spans="8:31" ht="12.75">
      <c r="H77" s="277"/>
      <c r="I77" s="277"/>
      <c r="V77" s="277"/>
      <c r="AE77" s="277"/>
    </row>
    <row r="78" spans="8:31" ht="12.75">
      <c r="H78" s="277"/>
      <c r="I78" s="277"/>
      <c r="V78" s="277"/>
      <c r="AE78" s="277"/>
    </row>
    <row r="79" spans="8:31" ht="12.75">
      <c r="H79" s="277"/>
      <c r="I79" s="277"/>
      <c r="V79" s="277"/>
      <c r="AE79" s="277"/>
    </row>
    <row r="80" spans="8:31" ht="12.75">
      <c r="H80" s="277"/>
      <c r="I80" s="277"/>
      <c r="V80" s="277"/>
      <c r="AE80" s="277"/>
    </row>
    <row r="81" spans="8:31" ht="12.75">
      <c r="H81" s="277"/>
      <c r="I81" s="277"/>
      <c r="V81" s="277"/>
      <c r="AE81" s="277"/>
    </row>
    <row r="82" spans="8:31" ht="12.75">
      <c r="H82" s="277"/>
      <c r="I82" s="277"/>
      <c r="V82" s="277"/>
      <c r="AE82" s="277"/>
    </row>
    <row r="83" spans="8:31" ht="12.75">
      <c r="H83" s="277"/>
      <c r="I83" s="277"/>
      <c r="V83" s="277"/>
      <c r="AE83" s="277"/>
    </row>
    <row r="84" spans="8:31" ht="12.75">
      <c r="H84" s="277"/>
      <c r="I84" s="277"/>
      <c r="V84" s="277"/>
      <c r="AE84" s="277"/>
    </row>
    <row r="85" spans="8:31" ht="12.75">
      <c r="H85" s="277"/>
      <c r="I85" s="277"/>
      <c r="V85" s="277"/>
      <c r="AE85" s="277"/>
    </row>
    <row r="86" spans="8:31" ht="12.75">
      <c r="H86" s="277"/>
      <c r="I86" s="277"/>
      <c r="V86" s="277"/>
      <c r="AE86" s="277"/>
    </row>
    <row r="87" spans="8:31" ht="12.75">
      <c r="H87" s="277"/>
      <c r="I87" s="277"/>
      <c r="V87" s="277"/>
      <c r="AE87" s="277"/>
    </row>
    <row r="88" spans="8:31" ht="12.75">
      <c r="H88" s="277"/>
      <c r="I88" s="277"/>
      <c r="V88" s="277"/>
      <c r="AE88" s="277"/>
    </row>
    <row r="89" spans="8:31" ht="12.75">
      <c r="H89" s="277"/>
      <c r="I89" s="277"/>
      <c r="V89" s="277"/>
      <c r="AE89" s="277"/>
    </row>
    <row r="90" spans="8:31" ht="12.75">
      <c r="H90" s="277"/>
      <c r="I90" s="277"/>
      <c r="V90" s="277"/>
      <c r="AE90" s="277"/>
    </row>
    <row r="91" spans="8:31" ht="12.75">
      <c r="H91" s="277"/>
      <c r="I91" s="277"/>
      <c r="V91" s="277"/>
      <c r="AE91" s="277"/>
    </row>
    <row r="92" spans="8:31" ht="12.75">
      <c r="H92" s="277"/>
      <c r="I92" s="277"/>
      <c r="V92" s="277"/>
      <c r="AE92" s="277"/>
    </row>
    <row r="93" spans="8:31" ht="12.75">
      <c r="H93" s="277"/>
      <c r="I93" s="277"/>
      <c r="V93" s="277"/>
      <c r="AE93" s="277"/>
    </row>
    <row r="94" spans="8:31" ht="12.75">
      <c r="H94" s="277"/>
      <c r="I94" s="277"/>
      <c r="V94" s="277"/>
      <c r="AE94" s="277"/>
    </row>
    <row r="95" spans="8:31" ht="12.75">
      <c r="H95" s="277"/>
      <c r="I95" s="277"/>
      <c r="V95" s="277"/>
      <c r="AE95" s="277"/>
    </row>
    <row r="96" spans="8:31" ht="12.75">
      <c r="H96" s="277"/>
      <c r="I96" s="277"/>
      <c r="V96" s="277"/>
      <c r="AE96" s="277"/>
    </row>
    <row r="97" spans="8:31" ht="12.75">
      <c r="H97" s="277"/>
      <c r="I97" s="277"/>
      <c r="V97" s="277"/>
      <c r="AE97" s="277"/>
    </row>
    <row r="98" spans="8:31" ht="12.75">
      <c r="H98" s="277"/>
      <c r="I98" s="277"/>
      <c r="V98" s="277"/>
      <c r="AE98" s="277"/>
    </row>
    <row r="99" spans="8:31" ht="12.75">
      <c r="H99" s="277"/>
      <c r="I99" s="277"/>
      <c r="V99" s="277"/>
      <c r="AE99" s="277"/>
    </row>
    <row r="100" spans="8:31" ht="12.75">
      <c r="H100" s="277"/>
      <c r="I100" s="277"/>
      <c r="V100" s="277"/>
      <c r="AE100" s="277"/>
    </row>
    <row r="101" spans="8:31" ht="12.75">
      <c r="H101" s="277"/>
      <c r="I101" s="277"/>
      <c r="V101" s="277"/>
      <c r="AE101" s="277"/>
    </row>
    <row r="102" spans="8:31" ht="12.75">
      <c r="H102" s="277"/>
      <c r="I102" s="277"/>
      <c r="V102" s="277"/>
      <c r="AE102" s="277"/>
    </row>
    <row r="103" spans="8:31" ht="12.75">
      <c r="H103" s="277"/>
      <c r="I103" s="277"/>
      <c r="V103" s="277"/>
      <c r="AE103" s="277"/>
    </row>
    <row r="104" spans="8:31" ht="12.75">
      <c r="H104" s="277"/>
      <c r="I104" s="277"/>
      <c r="V104" s="277"/>
      <c r="AE104" s="277"/>
    </row>
    <row r="105" spans="8:31" ht="12.75">
      <c r="H105" s="277"/>
      <c r="I105" s="277"/>
      <c r="V105" s="277"/>
      <c r="AE105" s="277"/>
    </row>
    <row r="106" spans="8:31" ht="12.75">
      <c r="H106" s="277"/>
      <c r="I106" s="277"/>
      <c r="V106" s="277"/>
      <c r="AE106" s="277"/>
    </row>
    <row r="107" spans="8:31" ht="12.75">
      <c r="H107" s="277"/>
      <c r="I107" s="277"/>
      <c r="V107" s="277"/>
      <c r="AE107" s="277"/>
    </row>
    <row r="108" spans="8:31" ht="12.75">
      <c r="H108" s="277"/>
      <c r="I108" s="277"/>
      <c r="V108" s="277"/>
      <c r="AE108" s="277"/>
    </row>
    <row r="109" spans="8:31" ht="12.75">
      <c r="H109" s="277"/>
      <c r="I109" s="277"/>
      <c r="V109" s="277"/>
      <c r="AE109" s="277"/>
    </row>
    <row r="110" spans="8:31" ht="12.75">
      <c r="H110" s="277"/>
      <c r="I110" s="277"/>
      <c r="V110" s="277"/>
      <c r="AE110" s="277"/>
    </row>
    <row r="111" spans="8:31" ht="12.75">
      <c r="H111" s="277"/>
      <c r="I111" s="277"/>
      <c r="V111" s="277"/>
      <c r="AE111" s="277"/>
    </row>
    <row r="112" spans="8:31" ht="12.75">
      <c r="H112" s="277"/>
      <c r="I112" s="277"/>
      <c r="V112" s="277"/>
      <c r="AE112" s="277"/>
    </row>
    <row r="113" spans="8:31" ht="12.75">
      <c r="H113" s="277"/>
      <c r="I113" s="277"/>
      <c r="V113" s="277"/>
      <c r="AE113" s="277"/>
    </row>
    <row r="114" spans="8:31" ht="12.75">
      <c r="H114" s="277"/>
      <c r="I114" s="277"/>
      <c r="V114" s="277"/>
      <c r="AE114" s="277"/>
    </row>
    <row r="115" spans="8:31" ht="12.75">
      <c r="H115" s="277"/>
      <c r="I115" s="277"/>
      <c r="V115" s="277"/>
      <c r="AE115" s="277"/>
    </row>
    <row r="116" spans="8:31" ht="12.75">
      <c r="H116" s="277"/>
      <c r="I116" s="277"/>
      <c r="V116" s="277"/>
      <c r="AE116" s="277"/>
    </row>
    <row r="117" spans="8:31" ht="12.75">
      <c r="H117" s="277"/>
      <c r="I117" s="277"/>
      <c r="V117" s="277"/>
      <c r="AE117" s="277"/>
    </row>
    <row r="118" spans="8:31" ht="12.75">
      <c r="H118" s="277"/>
      <c r="I118" s="277"/>
      <c r="V118" s="277"/>
      <c r="AE118" s="277"/>
    </row>
    <row r="119" spans="8:31" ht="12.75">
      <c r="H119" s="277"/>
      <c r="I119" s="277"/>
      <c r="V119" s="277"/>
      <c r="AE119" s="277"/>
    </row>
    <row r="120" spans="8:31" ht="12.75">
      <c r="H120" s="277"/>
      <c r="I120" s="277"/>
      <c r="V120" s="277"/>
      <c r="AE120" s="277"/>
    </row>
    <row r="121" spans="8:31" ht="12.75">
      <c r="H121" s="277"/>
      <c r="I121" s="277"/>
      <c r="V121" s="277"/>
      <c r="AE121" s="277"/>
    </row>
    <row r="122" spans="8:31" ht="12.75">
      <c r="H122" s="277"/>
      <c r="I122" s="277"/>
      <c r="V122" s="277"/>
      <c r="AE122" s="277"/>
    </row>
    <row r="123" spans="8:31" ht="12.75">
      <c r="H123" s="277"/>
      <c r="I123" s="277"/>
      <c r="V123" s="277"/>
      <c r="AE123" s="277"/>
    </row>
    <row r="124" spans="8:31" ht="12.75">
      <c r="H124" s="277"/>
      <c r="I124" s="277"/>
      <c r="V124" s="277"/>
      <c r="AE124" s="277"/>
    </row>
    <row r="125" spans="8:31" ht="12.75">
      <c r="H125" s="277"/>
      <c r="I125" s="277"/>
      <c r="V125" s="277"/>
      <c r="AE125" s="277"/>
    </row>
    <row r="126" spans="8:31" ht="12.75">
      <c r="H126" s="277"/>
      <c r="I126" s="277"/>
      <c r="V126" s="277"/>
      <c r="AE126" s="277"/>
    </row>
    <row r="127" spans="8:31" ht="12.75">
      <c r="H127" s="277"/>
      <c r="I127" s="277"/>
      <c r="V127" s="277"/>
      <c r="AE127" s="277"/>
    </row>
    <row r="128" spans="8:31" ht="12.75">
      <c r="H128" s="277"/>
      <c r="I128" s="277"/>
      <c r="V128" s="277"/>
      <c r="AE128" s="277"/>
    </row>
    <row r="129" spans="8:31" ht="12.75">
      <c r="H129" s="277"/>
      <c r="I129" s="277"/>
      <c r="V129" s="277"/>
      <c r="AE129" s="277"/>
    </row>
    <row r="130" spans="8:31" ht="12.75">
      <c r="H130" s="277"/>
      <c r="I130" s="277"/>
      <c r="V130" s="277"/>
      <c r="AE130" s="277"/>
    </row>
    <row r="131" spans="8:31" ht="12.75">
      <c r="H131" s="277"/>
      <c r="I131" s="277"/>
      <c r="V131" s="277"/>
      <c r="AE131" s="277"/>
    </row>
    <row r="132" spans="8:31" ht="12.75">
      <c r="H132" s="277"/>
      <c r="I132" s="277"/>
      <c r="V132" s="277"/>
      <c r="AE132" s="277"/>
    </row>
    <row r="133" spans="8:31" ht="12.75">
      <c r="H133" s="277"/>
      <c r="I133" s="277"/>
      <c r="V133" s="277"/>
      <c r="AE133" s="277"/>
    </row>
    <row r="134" spans="8:31" ht="12.75">
      <c r="H134" s="277"/>
      <c r="I134" s="277"/>
      <c r="V134" s="277"/>
      <c r="AE134" s="277"/>
    </row>
    <row r="135" spans="8:31" ht="12.75">
      <c r="H135" s="277"/>
      <c r="I135" s="277"/>
      <c r="V135" s="277"/>
      <c r="AE135" s="277"/>
    </row>
    <row r="136" spans="8:31" ht="12.75">
      <c r="H136" s="277"/>
      <c r="I136" s="277"/>
      <c r="V136" s="277"/>
      <c r="AE136" s="277"/>
    </row>
    <row r="137" spans="8:31" ht="12.75">
      <c r="H137" s="277"/>
      <c r="I137" s="277"/>
      <c r="V137" s="277"/>
      <c r="AE137" s="277"/>
    </row>
    <row r="138" spans="8:31" ht="12.75">
      <c r="H138" s="277"/>
      <c r="I138" s="277"/>
      <c r="V138" s="277"/>
      <c r="AE138" s="277"/>
    </row>
    <row r="139" spans="8:31" ht="12.75">
      <c r="H139" s="277"/>
      <c r="I139" s="277"/>
      <c r="V139" s="277"/>
      <c r="AE139" s="277"/>
    </row>
    <row r="140" spans="8:31" ht="12.75">
      <c r="H140" s="277"/>
      <c r="I140" s="277"/>
      <c r="V140" s="277"/>
      <c r="AE140" s="277"/>
    </row>
    <row r="141" spans="8:31" ht="12.75">
      <c r="H141" s="277"/>
      <c r="I141" s="277"/>
      <c r="V141" s="277"/>
      <c r="AE141" s="277"/>
    </row>
    <row r="142" spans="8:31" ht="12.75">
      <c r="H142" s="277"/>
      <c r="I142" s="277"/>
      <c r="V142" s="277"/>
      <c r="AE142" s="277"/>
    </row>
    <row r="143" spans="8:31" ht="12.75">
      <c r="H143" s="277"/>
      <c r="I143" s="277"/>
      <c r="V143" s="277"/>
      <c r="AE143" s="277"/>
    </row>
    <row r="144" spans="8:31" ht="12.75">
      <c r="H144" s="277"/>
      <c r="I144" s="277"/>
      <c r="V144" s="277"/>
      <c r="AE144" s="277"/>
    </row>
    <row r="145" spans="8:31" ht="12.75">
      <c r="H145" s="277"/>
      <c r="I145" s="277"/>
      <c r="V145" s="277"/>
      <c r="AE145" s="277"/>
    </row>
    <row r="146" spans="8:31" ht="12.75">
      <c r="H146" s="277"/>
      <c r="I146" s="277"/>
      <c r="V146" s="277"/>
      <c r="AE146" s="277"/>
    </row>
    <row r="147" spans="8:31" ht="12.75">
      <c r="H147" s="277"/>
      <c r="I147" s="277"/>
      <c r="V147" s="277"/>
      <c r="AE147" s="277"/>
    </row>
    <row r="148" spans="8:31" ht="12.75">
      <c r="H148" s="277"/>
      <c r="I148" s="277"/>
      <c r="V148" s="277"/>
      <c r="AE148" s="277"/>
    </row>
    <row r="149" spans="8:31" ht="12.75">
      <c r="H149" s="277"/>
      <c r="I149" s="277"/>
      <c r="V149" s="277"/>
      <c r="AE149" s="277"/>
    </row>
    <row r="150" spans="8:31" ht="12.75">
      <c r="H150" s="277"/>
      <c r="I150" s="277"/>
      <c r="V150" s="277"/>
      <c r="AE150" s="277"/>
    </row>
    <row r="151" spans="8:31" ht="12.75">
      <c r="H151" s="277"/>
      <c r="I151" s="277"/>
      <c r="V151" s="277"/>
      <c r="AE151" s="277"/>
    </row>
    <row r="152" spans="8:31" ht="12.75">
      <c r="H152" s="277"/>
      <c r="I152" s="277"/>
      <c r="V152" s="277"/>
      <c r="AE152" s="277"/>
    </row>
    <row r="153" spans="8:31" ht="12.75">
      <c r="H153" s="277"/>
      <c r="I153" s="277"/>
      <c r="V153" s="277"/>
      <c r="AE153" s="277"/>
    </row>
    <row r="154" spans="8:31" ht="12.75">
      <c r="H154" s="277"/>
      <c r="I154" s="277"/>
      <c r="V154" s="277"/>
      <c r="AE154" s="277"/>
    </row>
    <row r="155" spans="8:31" ht="12.75">
      <c r="H155" s="277"/>
      <c r="I155" s="277"/>
      <c r="V155" s="277"/>
      <c r="AE155" s="277"/>
    </row>
    <row r="156" spans="8:31" ht="12.75">
      <c r="H156" s="277"/>
      <c r="I156" s="277"/>
      <c r="V156" s="277"/>
      <c r="AE156" s="277"/>
    </row>
    <row r="157" spans="8:31" ht="12.75">
      <c r="H157" s="277"/>
      <c r="I157" s="277"/>
      <c r="V157" s="277"/>
      <c r="AE157" s="277"/>
    </row>
    <row r="158" spans="8:31" ht="12.75">
      <c r="H158" s="277"/>
      <c r="I158" s="277"/>
      <c r="V158" s="277"/>
      <c r="AE158" s="277"/>
    </row>
    <row r="159" spans="8:31" ht="12.75">
      <c r="H159" s="277"/>
      <c r="I159" s="277"/>
      <c r="V159" s="277"/>
      <c r="AE159" s="277"/>
    </row>
    <row r="160" spans="8:31" ht="12.75">
      <c r="H160" s="277"/>
      <c r="I160" s="277"/>
      <c r="V160" s="277"/>
      <c r="AE160" s="277"/>
    </row>
    <row r="161" spans="8:31" ht="12.75">
      <c r="H161" s="277"/>
      <c r="I161" s="277"/>
      <c r="V161" s="277"/>
      <c r="AE161" s="277"/>
    </row>
    <row r="162" spans="8:31" ht="12.75">
      <c r="H162" s="277"/>
      <c r="I162" s="277"/>
      <c r="V162" s="277"/>
      <c r="AE162" s="277"/>
    </row>
    <row r="163" spans="8:31" ht="12.75">
      <c r="H163" s="277"/>
      <c r="I163" s="277"/>
      <c r="V163" s="277"/>
      <c r="AE163" s="277"/>
    </row>
    <row r="164" spans="8:31" ht="12.75">
      <c r="H164" s="277"/>
      <c r="I164" s="277"/>
      <c r="V164" s="277"/>
      <c r="AE164" s="277"/>
    </row>
    <row r="165" spans="8:31" ht="12.75">
      <c r="H165" s="277"/>
      <c r="I165" s="277"/>
      <c r="V165" s="277"/>
      <c r="AE165" s="277"/>
    </row>
    <row r="166" spans="8:31" ht="12.75">
      <c r="H166" s="277"/>
      <c r="I166" s="277"/>
      <c r="V166" s="277"/>
      <c r="AE166" s="277"/>
    </row>
    <row r="167" spans="8:31" ht="12.75">
      <c r="H167" s="277"/>
      <c r="I167" s="277"/>
      <c r="V167" s="277"/>
      <c r="AE167" s="277"/>
    </row>
    <row r="168" spans="8:31" ht="12.75">
      <c r="H168" s="277"/>
      <c r="I168" s="277"/>
      <c r="V168" s="277"/>
      <c r="AE168" s="277"/>
    </row>
    <row r="169" spans="8:31" ht="12.75">
      <c r="H169" s="277"/>
      <c r="I169" s="277"/>
      <c r="V169" s="277"/>
      <c r="AE169" s="277"/>
    </row>
    <row r="170" spans="8:31" ht="12.75">
      <c r="H170" s="277"/>
      <c r="I170" s="277"/>
      <c r="V170" s="277"/>
      <c r="AE170" s="277"/>
    </row>
    <row r="171" spans="8:31" ht="12.75">
      <c r="H171" s="277"/>
      <c r="I171" s="277"/>
      <c r="V171" s="277"/>
      <c r="AE171" s="277"/>
    </row>
    <row r="172" spans="8:31" ht="12.75">
      <c r="H172" s="277"/>
      <c r="I172" s="277"/>
      <c r="V172" s="277"/>
      <c r="AE172" s="277"/>
    </row>
    <row r="173" spans="8:31" ht="12.75">
      <c r="H173" s="277"/>
      <c r="I173" s="277"/>
      <c r="V173" s="277"/>
      <c r="AE173" s="277"/>
    </row>
    <row r="174" spans="8:31" ht="12.75">
      <c r="H174" s="277"/>
      <c r="I174" s="277"/>
      <c r="V174" s="277"/>
      <c r="AE174" s="277"/>
    </row>
    <row r="175" spans="8:31" ht="12.75">
      <c r="H175" s="277"/>
      <c r="I175" s="277"/>
      <c r="V175" s="277"/>
      <c r="AE175" s="277"/>
    </row>
    <row r="176" spans="8:31" ht="12.75">
      <c r="H176" s="277"/>
      <c r="I176" s="277"/>
      <c r="V176" s="277"/>
      <c r="AE176" s="277"/>
    </row>
    <row r="177" spans="8:31" ht="12.75">
      <c r="H177" s="277"/>
      <c r="I177" s="277"/>
      <c r="V177" s="277"/>
      <c r="AE177" s="277"/>
    </row>
    <row r="178" spans="8:31" ht="12.75">
      <c r="H178" s="277"/>
      <c r="I178" s="277"/>
      <c r="V178" s="277"/>
      <c r="AE178" s="277"/>
    </row>
    <row r="179" spans="8:31" ht="12.75">
      <c r="H179" s="277"/>
      <c r="I179" s="277"/>
      <c r="V179" s="277"/>
      <c r="AE179" s="277"/>
    </row>
    <row r="180" spans="8:31" ht="12.75">
      <c r="H180" s="277"/>
      <c r="I180" s="277"/>
      <c r="V180" s="277"/>
      <c r="AE180" s="277"/>
    </row>
    <row r="181" spans="8:31" ht="12.75">
      <c r="H181" s="277"/>
      <c r="I181" s="277"/>
      <c r="V181" s="277"/>
      <c r="AE181" s="277"/>
    </row>
    <row r="182" spans="8:31" ht="12.75">
      <c r="H182" s="277"/>
      <c r="I182" s="277"/>
      <c r="V182" s="277"/>
      <c r="AE182" s="277"/>
    </row>
    <row r="183" spans="8:31" ht="12.75">
      <c r="H183" s="277"/>
      <c r="I183" s="277"/>
      <c r="V183" s="277"/>
      <c r="AE183" s="277"/>
    </row>
    <row r="184" spans="8:31" ht="12.75">
      <c r="H184" s="277"/>
      <c r="I184" s="277"/>
      <c r="V184" s="277"/>
      <c r="AE184" s="277"/>
    </row>
    <row r="185" spans="8:31" ht="12.75">
      <c r="H185" s="277"/>
      <c r="I185" s="277"/>
      <c r="V185" s="277"/>
      <c r="AE185" s="277"/>
    </row>
    <row r="186" spans="8:31" ht="12.75">
      <c r="H186" s="277"/>
      <c r="I186" s="277"/>
      <c r="V186" s="277"/>
      <c r="AE186" s="277"/>
    </row>
    <row r="187" spans="8:31" ht="12.75">
      <c r="H187" s="277"/>
      <c r="I187" s="277"/>
      <c r="V187" s="277"/>
      <c r="AE187" s="277"/>
    </row>
    <row r="188" spans="8:31" ht="12.75">
      <c r="H188" s="277"/>
      <c r="I188" s="277"/>
      <c r="V188" s="277"/>
      <c r="AE188" s="277"/>
    </row>
    <row r="189" spans="8:31" ht="12.75">
      <c r="H189" s="277"/>
      <c r="I189" s="277"/>
      <c r="V189" s="277"/>
      <c r="AE189" s="277"/>
    </row>
    <row r="190" spans="8:31" ht="12.75">
      <c r="H190" s="277"/>
      <c r="I190" s="277"/>
      <c r="V190" s="277"/>
      <c r="AE190" s="277"/>
    </row>
    <row r="191" spans="8:31" ht="12.75">
      <c r="H191" s="277"/>
      <c r="I191" s="277"/>
      <c r="V191" s="277"/>
      <c r="AE191" s="277"/>
    </row>
    <row r="192" spans="8:31" ht="12.75">
      <c r="H192" s="277"/>
      <c r="I192" s="277"/>
      <c r="V192" s="277"/>
      <c r="AE192" s="277"/>
    </row>
    <row r="193" spans="8:31" ht="12.75">
      <c r="H193" s="277"/>
      <c r="I193" s="277"/>
      <c r="V193" s="277"/>
      <c r="AE193" s="277"/>
    </row>
    <row r="194" spans="8:31" ht="12.75">
      <c r="H194" s="277"/>
      <c r="I194" s="277"/>
      <c r="V194" s="277"/>
      <c r="AE194" s="277"/>
    </row>
    <row r="195" spans="8:31" ht="12.75">
      <c r="H195" s="277"/>
      <c r="I195" s="277"/>
      <c r="V195" s="277"/>
      <c r="AE195" s="277"/>
    </row>
    <row r="196" spans="8:31" ht="12.75">
      <c r="H196" s="277"/>
      <c r="I196" s="277"/>
      <c r="V196" s="277"/>
      <c r="AE196" s="277"/>
    </row>
    <row r="197" spans="8:31" ht="12.75">
      <c r="H197" s="277"/>
      <c r="I197" s="277"/>
      <c r="V197" s="277"/>
      <c r="AE197" s="277"/>
    </row>
    <row r="198" spans="8:31" ht="12.75">
      <c r="H198" s="277"/>
      <c r="I198" s="277"/>
      <c r="V198" s="277"/>
      <c r="AE198" s="277"/>
    </row>
    <row r="199" spans="8:31" ht="12.75">
      <c r="H199" s="277"/>
      <c r="I199" s="277"/>
      <c r="V199" s="277"/>
      <c r="AE199" s="277"/>
    </row>
    <row r="200" spans="8:31" ht="12.75">
      <c r="H200" s="277"/>
      <c r="I200" s="277"/>
      <c r="V200" s="277"/>
      <c r="AE200" s="277"/>
    </row>
    <row r="201" spans="8:31" ht="12.75">
      <c r="H201" s="277"/>
      <c r="I201" s="277"/>
      <c r="V201" s="277"/>
      <c r="AE201" s="277"/>
    </row>
    <row r="202" spans="8:31" ht="12.75">
      <c r="H202" s="277"/>
      <c r="I202" s="277"/>
      <c r="V202" s="277"/>
      <c r="AE202" s="277"/>
    </row>
    <row r="203" spans="8:31" ht="12.75">
      <c r="H203" s="277"/>
      <c r="I203" s="277"/>
      <c r="V203" s="277"/>
      <c r="AE203" s="277"/>
    </row>
    <row r="204" spans="8:31" ht="12.75">
      <c r="H204" s="277"/>
      <c r="I204" s="277"/>
      <c r="V204" s="277"/>
      <c r="AE204" s="277"/>
    </row>
    <row r="205" spans="8:31" ht="12.75">
      <c r="H205" s="277"/>
      <c r="I205" s="277"/>
      <c r="V205" s="277"/>
      <c r="AE205" s="277"/>
    </row>
    <row r="206" spans="8:31" ht="12.75">
      <c r="H206" s="277"/>
      <c r="I206" s="277"/>
      <c r="V206" s="277"/>
      <c r="AE206" s="277"/>
    </row>
    <row r="207" spans="8:31" ht="12.75">
      <c r="H207" s="277"/>
      <c r="I207" s="277"/>
      <c r="V207" s="277"/>
      <c r="AE207" s="277"/>
    </row>
    <row r="208" spans="8:31" ht="12.75">
      <c r="H208" s="277"/>
      <c r="I208" s="277"/>
      <c r="V208" s="277"/>
      <c r="AE208" s="277"/>
    </row>
    <row r="209" spans="8:31" ht="12.75">
      <c r="H209" s="277"/>
      <c r="I209" s="277"/>
      <c r="V209" s="277"/>
      <c r="AE209" s="277"/>
    </row>
    <row r="210" spans="8:31" ht="12.75">
      <c r="H210" s="277"/>
      <c r="I210" s="277"/>
      <c r="V210" s="277"/>
      <c r="AE210" s="277"/>
    </row>
    <row r="211" spans="8:31" ht="12.75">
      <c r="H211" s="277"/>
      <c r="I211" s="277"/>
      <c r="V211" s="277"/>
      <c r="AE211" s="277"/>
    </row>
    <row r="212" spans="8:31" ht="12.75">
      <c r="H212" s="277"/>
      <c r="I212" s="277"/>
      <c r="V212" s="277"/>
      <c r="AE212" s="277"/>
    </row>
    <row r="213" spans="8:31" ht="12.75">
      <c r="H213" s="277"/>
      <c r="I213" s="277"/>
      <c r="V213" s="277"/>
      <c r="AE213" s="277"/>
    </row>
    <row r="214" spans="8:31" ht="12.75">
      <c r="H214" s="277"/>
      <c r="I214" s="277"/>
      <c r="V214" s="277"/>
      <c r="AE214" s="277"/>
    </row>
    <row r="215" spans="8:31" ht="12.75">
      <c r="H215" s="277"/>
      <c r="I215" s="277"/>
      <c r="V215" s="277"/>
      <c r="AE215" s="277"/>
    </row>
    <row r="216" spans="8:31" ht="12.75">
      <c r="H216" s="277"/>
      <c r="I216" s="277"/>
      <c r="V216" s="277"/>
      <c r="AE216" s="277"/>
    </row>
    <row r="217" spans="8:31" ht="12.75">
      <c r="H217" s="277"/>
      <c r="I217" s="277"/>
      <c r="V217" s="277"/>
      <c r="AE217" s="277"/>
    </row>
    <row r="218" spans="8:31" ht="12.75">
      <c r="H218" s="277"/>
      <c r="I218" s="277"/>
      <c r="V218" s="277"/>
      <c r="AE218" s="277"/>
    </row>
    <row r="219" spans="8:31" ht="12.75">
      <c r="H219" s="277"/>
      <c r="I219" s="277"/>
      <c r="V219" s="277"/>
      <c r="AE219" s="277"/>
    </row>
    <row r="220" spans="8:31" ht="12.75">
      <c r="H220" s="277"/>
      <c r="I220" s="277"/>
      <c r="V220" s="277"/>
      <c r="AE220" s="277"/>
    </row>
    <row r="221" spans="8:31" ht="12.75">
      <c r="H221" s="277"/>
      <c r="I221" s="277"/>
      <c r="V221" s="277"/>
      <c r="AE221" s="277"/>
    </row>
    <row r="222" spans="8:31" ht="12.75">
      <c r="H222" s="277"/>
      <c r="I222" s="277"/>
      <c r="V222" s="277"/>
      <c r="AE222" s="277"/>
    </row>
    <row r="223" spans="8:31" ht="12.75">
      <c r="H223" s="277"/>
      <c r="I223" s="277"/>
      <c r="V223" s="277"/>
      <c r="AE223" s="277"/>
    </row>
    <row r="224" spans="8:31" ht="12.75">
      <c r="H224" s="277"/>
      <c r="I224" s="277"/>
      <c r="V224" s="277"/>
      <c r="AE224" s="277"/>
    </row>
    <row r="225" spans="8:31" ht="12.75">
      <c r="H225" s="277"/>
      <c r="I225" s="277"/>
      <c r="V225" s="277"/>
      <c r="AE225" s="277"/>
    </row>
    <row r="226" spans="8:31" ht="12.75">
      <c r="H226" s="277"/>
      <c r="I226" s="277"/>
      <c r="V226" s="277"/>
      <c r="AE226" s="277"/>
    </row>
    <row r="227" spans="8:31" ht="12.75">
      <c r="H227" s="277"/>
      <c r="I227" s="277"/>
      <c r="V227" s="277"/>
      <c r="AE227" s="277"/>
    </row>
    <row r="228" spans="8:31" ht="12.75">
      <c r="H228" s="277"/>
      <c r="I228" s="277"/>
      <c r="V228" s="277"/>
      <c r="AE228" s="277"/>
    </row>
    <row r="229" spans="8:31" ht="12.75">
      <c r="H229" s="277"/>
      <c r="I229" s="277"/>
      <c r="V229" s="277"/>
      <c r="AE229" s="277"/>
    </row>
    <row r="230" spans="8:31" ht="12.75">
      <c r="H230" s="277"/>
      <c r="I230" s="277"/>
      <c r="V230" s="277"/>
      <c r="AE230" s="277"/>
    </row>
    <row r="231" spans="8:31" ht="12.75">
      <c r="H231" s="277"/>
      <c r="I231" s="277"/>
      <c r="V231" s="277"/>
      <c r="AE231" s="277"/>
    </row>
    <row r="232" spans="8:31" ht="12.75">
      <c r="H232" s="277"/>
      <c r="I232" s="277"/>
      <c r="V232" s="277"/>
      <c r="AE232" s="277"/>
    </row>
    <row r="233" spans="8:31" ht="12.75">
      <c r="H233" s="277"/>
      <c r="I233" s="277"/>
      <c r="V233" s="277"/>
      <c r="AE233" s="277"/>
    </row>
    <row r="234" spans="8:31" ht="12.75">
      <c r="H234" s="277"/>
      <c r="I234" s="277"/>
      <c r="V234" s="277"/>
      <c r="AE234" s="277"/>
    </row>
    <row r="235" spans="8:31" ht="12.75">
      <c r="H235" s="277"/>
      <c r="I235" s="277"/>
      <c r="V235" s="277"/>
      <c r="AE235" s="277"/>
    </row>
    <row r="236" spans="8:31" ht="12.75">
      <c r="H236" s="277"/>
      <c r="I236" s="277"/>
      <c r="V236" s="277"/>
      <c r="AE236" s="277"/>
    </row>
    <row r="237" spans="8:31" ht="12.75">
      <c r="H237" s="277"/>
      <c r="I237" s="277"/>
      <c r="AE237" s="277"/>
    </row>
    <row r="238" spans="8:31" ht="12.75">
      <c r="H238" s="277"/>
      <c r="I238" s="277"/>
      <c r="AE238" s="277"/>
    </row>
    <row r="239" spans="8:31" ht="12.75">
      <c r="H239" s="277"/>
      <c r="I239" s="277"/>
      <c r="AE239" s="277"/>
    </row>
    <row r="240" spans="8:31" ht="12.75">
      <c r="H240" s="277"/>
      <c r="I240" s="277"/>
      <c r="AE240" s="277"/>
    </row>
    <row r="241" spans="8:31" ht="12.75">
      <c r="H241" s="277"/>
      <c r="I241" s="277"/>
      <c r="AE241" s="277"/>
    </row>
    <row r="242" spans="8:31" ht="12.75">
      <c r="H242" s="277"/>
      <c r="I242" s="277"/>
      <c r="AE242" s="277"/>
    </row>
    <row r="243" spans="8:31" ht="12.75">
      <c r="H243" s="277"/>
      <c r="I243" s="277"/>
      <c r="AE243" s="277"/>
    </row>
    <row r="244" spans="8:31" ht="12.75">
      <c r="H244" s="277"/>
      <c r="I244" s="277"/>
      <c r="AE244" s="277"/>
    </row>
    <row r="245" spans="8:31" ht="12.75">
      <c r="H245" s="277"/>
      <c r="I245" s="277"/>
      <c r="AE245" s="277"/>
    </row>
    <row r="246" spans="8:31" ht="12.75">
      <c r="H246" s="277"/>
      <c r="I246" s="277"/>
      <c r="AE246" s="277"/>
    </row>
    <row r="247" spans="8:31" ht="12.75">
      <c r="H247" s="277"/>
      <c r="I247" s="277"/>
      <c r="AE247" s="277"/>
    </row>
    <row r="248" spans="8:31" ht="12.75">
      <c r="H248" s="277"/>
      <c r="I248" s="277"/>
      <c r="AE248" s="277"/>
    </row>
    <row r="249" spans="8:31" ht="12.75">
      <c r="H249" s="277"/>
      <c r="I249" s="277"/>
      <c r="AE249" s="277"/>
    </row>
    <row r="250" spans="8:31" ht="12.75">
      <c r="H250" s="277"/>
      <c r="I250" s="277"/>
      <c r="AE250" s="277"/>
    </row>
    <row r="251" spans="8:31" ht="12.75">
      <c r="H251" s="277"/>
      <c r="I251" s="277"/>
      <c r="AE251" s="277"/>
    </row>
    <row r="252" spans="8:31" ht="12.75">
      <c r="H252" s="277"/>
      <c r="I252" s="277"/>
      <c r="AE252" s="277"/>
    </row>
    <row r="253" spans="8:31" ht="12.75">
      <c r="H253" s="277"/>
      <c r="I253" s="277"/>
      <c r="AE253" s="277"/>
    </row>
    <row r="254" spans="8:31" ht="12.75">
      <c r="H254" s="277"/>
      <c r="I254" s="277"/>
      <c r="AE254" s="277"/>
    </row>
    <row r="255" spans="8:31" ht="12.75">
      <c r="H255" s="277"/>
      <c r="I255" s="277"/>
      <c r="AE255" s="277"/>
    </row>
    <row r="256" spans="8:31" ht="12.75">
      <c r="H256" s="277"/>
      <c r="I256" s="277"/>
      <c r="AE256" s="277"/>
    </row>
    <row r="257" spans="8:9" ht="12.75">
      <c r="H257" s="277"/>
      <c r="I257" s="277"/>
    </row>
    <row r="258" spans="8:9" ht="12.75">
      <c r="H258" s="277"/>
      <c r="I258" s="277"/>
    </row>
    <row r="259" spans="8:9" ht="12.75">
      <c r="H259" s="277"/>
      <c r="I259" s="277"/>
    </row>
    <row r="260" spans="8:9" ht="12.75">
      <c r="H260" s="277"/>
      <c r="I260" s="277"/>
    </row>
    <row r="261" spans="8:9" ht="12.75">
      <c r="H261" s="277"/>
      <c r="I261" s="277"/>
    </row>
    <row r="262" spans="8:9" ht="12.75">
      <c r="H262" s="277"/>
      <c r="I262" s="277"/>
    </row>
    <row r="263" spans="8:9" ht="12.75">
      <c r="H263" s="277"/>
      <c r="I263" s="277"/>
    </row>
    <row r="264" spans="8:9" ht="12.75">
      <c r="H264" s="277"/>
      <c r="I264" s="277"/>
    </row>
    <row r="265" spans="8:9" ht="12.75">
      <c r="H265" s="277"/>
      <c r="I265" s="277"/>
    </row>
    <row r="266" spans="8:9" ht="12.75">
      <c r="H266" s="277"/>
      <c r="I266" s="277"/>
    </row>
    <row r="267" spans="8:9" ht="12.75">
      <c r="H267" s="277"/>
      <c r="I267" s="277"/>
    </row>
    <row r="268" spans="8:9" ht="12.75">
      <c r="H268" s="277"/>
      <c r="I268" s="277"/>
    </row>
    <row r="269" spans="8:9" ht="12.75">
      <c r="H269" s="277"/>
      <c r="I269" s="277"/>
    </row>
    <row r="270" spans="8:9" ht="12.75">
      <c r="H270" s="277"/>
      <c r="I270" s="277"/>
    </row>
    <row r="271" spans="8:9" ht="12.75">
      <c r="H271" s="277"/>
      <c r="I271" s="277"/>
    </row>
    <row r="272" spans="8:9" ht="12.75">
      <c r="H272" s="277"/>
      <c r="I272" s="277"/>
    </row>
    <row r="273" spans="8:9" ht="12.75">
      <c r="H273" s="277"/>
      <c r="I273" s="277"/>
    </row>
    <row r="274" spans="8:9" ht="12.75">
      <c r="H274" s="277"/>
      <c r="I274" s="277"/>
    </row>
    <row r="275" spans="8:9" ht="12.75">
      <c r="H275" s="277"/>
      <c r="I275" s="277"/>
    </row>
    <row r="276" spans="8:9" ht="12.75">
      <c r="H276" s="277"/>
      <c r="I276" s="277"/>
    </row>
    <row r="277" spans="8:9" ht="12.75">
      <c r="H277" s="277"/>
      <c r="I277" s="277"/>
    </row>
    <row r="278" spans="8:9" ht="12.75">
      <c r="H278" s="277"/>
      <c r="I278" s="277"/>
    </row>
    <row r="279" spans="8:9" ht="12.75">
      <c r="H279" s="277"/>
      <c r="I279" s="277"/>
    </row>
    <row r="280" spans="8:9" ht="12.75">
      <c r="H280" s="277"/>
      <c r="I280" s="277"/>
    </row>
    <row r="281" spans="8:9" ht="12.75">
      <c r="H281" s="277"/>
      <c r="I281" s="277"/>
    </row>
    <row r="282" spans="8:9" ht="12.75">
      <c r="H282" s="277"/>
      <c r="I282" s="277"/>
    </row>
    <row r="283" spans="8:9" ht="12.75">
      <c r="H283" s="277"/>
      <c r="I283" s="277"/>
    </row>
    <row r="284" spans="8:9" ht="12.75">
      <c r="H284" s="277"/>
      <c r="I284" s="277"/>
    </row>
    <row r="285" spans="8:9" ht="12.75">
      <c r="H285" s="277"/>
      <c r="I285" s="277"/>
    </row>
    <row r="286" spans="8:9" ht="12.75">
      <c r="H286" s="277"/>
      <c r="I286" s="277"/>
    </row>
    <row r="287" spans="8:9" ht="12.75">
      <c r="H287" s="277"/>
      <c r="I287" s="277"/>
    </row>
    <row r="288" spans="8:9" ht="12.75">
      <c r="H288" s="277"/>
      <c r="I288" s="277"/>
    </row>
    <row r="289" spans="8:9" ht="12.75">
      <c r="H289" s="277"/>
      <c r="I289" s="277"/>
    </row>
    <row r="290" spans="8:9" ht="12.75">
      <c r="H290" s="277"/>
      <c r="I290" s="277"/>
    </row>
    <row r="291" spans="8:9" ht="12.75">
      <c r="H291" s="277"/>
      <c r="I291" s="277"/>
    </row>
    <row r="292" spans="8:9" ht="12.75">
      <c r="H292" s="277"/>
      <c r="I292" s="277"/>
    </row>
    <row r="293" spans="8:9" ht="12.75">
      <c r="H293" s="277"/>
      <c r="I293" s="277"/>
    </row>
    <row r="294" spans="8:9" ht="12.75">
      <c r="H294" s="277"/>
      <c r="I294" s="277"/>
    </row>
    <row r="295" spans="8:9" ht="12.75">
      <c r="H295" s="277"/>
      <c r="I295" s="277"/>
    </row>
    <row r="296" spans="8:9" ht="12.75">
      <c r="H296" s="277"/>
      <c r="I296" s="277"/>
    </row>
    <row r="297" spans="8:9" ht="12.75">
      <c r="H297" s="277"/>
      <c r="I297" s="277"/>
    </row>
    <row r="298" spans="8:9" ht="12.75">
      <c r="H298" s="277"/>
      <c r="I298" s="277"/>
    </row>
    <row r="299" spans="8:9" ht="12.75">
      <c r="H299" s="277"/>
      <c r="I299" s="277"/>
    </row>
    <row r="300" spans="8:9" ht="12.75">
      <c r="H300" s="277"/>
      <c r="I300" s="277"/>
    </row>
    <row r="301" spans="8:9" ht="12.75">
      <c r="H301" s="277"/>
      <c r="I301" s="277"/>
    </row>
    <row r="302" spans="8:9" ht="12.75">
      <c r="H302" s="277"/>
      <c r="I302" s="277"/>
    </row>
    <row r="303" spans="8:9" ht="12.75">
      <c r="H303" s="277"/>
      <c r="I303" s="277"/>
    </row>
    <row r="304" spans="8:9" ht="12.75">
      <c r="H304" s="277"/>
      <c r="I304" s="277"/>
    </row>
    <row r="305" spans="8:9" ht="12.75">
      <c r="H305" s="277"/>
      <c r="I305" s="277"/>
    </row>
    <row r="306" spans="8:9" ht="12.75">
      <c r="H306" s="277"/>
      <c r="I306" s="277"/>
    </row>
    <row r="307" spans="8:9" ht="12.75">
      <c r="H307" s="277"/>
      <c r="I307" s="277"/>
    </row>
    <row r="308" spans="8:9" ht="12.75">
      <c r="H308" s="277"/>
      <c r="I308" s="277"/>
    </row>
    <row r="309" spans="8:9" ht="12.75">
      <c r="H309" s="277"/>
      <c r="I309" s="277"/>
    </row>
    <row r="310" spans="8:9" ht="12.75">
      <c r="H310" s="277"/>
      <c r="I310" s="277"/>
    </row>
    <row r="311" spans="8:9" ht="12.75">
      <c r="H311" s="277"/>
      <c r="I311" s="277"/>
    </row>
    <row r="312" spans="8:9" ht="12.75">
      <c r="H312" s="277"/>
      <c r="I312" s="277"/>
    </row>
    <row r="313" spans="8:9" ht="12.75">
      <c r="H313" s="277"/>
      <c r="I313" s="277"/>
    </row>
    <row r="314" spans="8:9" ht="12.75">
      <c r="H314" s="277"/>
      <c r="I314" s="277"/>
    </row>
    <row r="315" spans="8:9" ht="12.75">
      <c r="H315" s="277"/>
      <c r="I315" s="277"/>
    </row>
    <row r="316" spans="8:9" ht="12.75">
      <c r="H316" s="277"/>
      <c r="I316" s="277"/>
    </row>
    <row r="317" spans="8:9" ht="12.75">
      <c r="H317" s="277"/>
      <c r="I317" s="277"/>
    </row>
    <row r="318" spans="8:9" ht="12.75">
      <c r="H318" s="277"/>
      <c r="I318" s="277"/>
    </row>
    <row r="319" spans="8:9" ht="12.75">
      <c r="H319" s="277"/>
      <c r="I319" s="277"/>
    </row>
    <row r="320" spans="8:9" ht="12.75">
      <c r="H320" s="277"/>
      <c r="I320" s="277"/>
    </row>
  </sheetData>
  <sheetProtection formatCells="0" formatColumns="0" formatRows="0" insertColumns="0" insertRows="0" insertHyperlinks="0" deleteColumns="0" deleteRows="0" sort="0" autoFilter="0" pivotTables="0"/>
  <mergeCells count="166">
    <mergeCell ref="AH61:AK61"/>
    <mergeCell ref="W49:AE49"/>
    <mergeCell ref="AF49:AK49"/>
    <mergeCell ref="I52:N52"/>
    <mergeCell ref="W52:AE52"/>
    <mergeCell ref="AF52:AK52"/>
    <mergeCell ref="I58:N58"/>
    <mergeCell ref="W58:AE58"/>
    <mergeCell ref="AF58:AK58"/>
    <mergeCell ref="I55:N55"/>
    <mergeCell ref="W55:AE55"/>
    <mergeCell ref="I21:Q21"/>
    <mergeCell ref="W19:AE19"/>
    <mergeCell ref="W15:AE18"/>
    <mergeCell ref="W21:AE21"/>
    <mergeCell ref="AF15:AK18"/>
    <mergeCell ref="AF19:AK19"/>
    <mergeCell ref="AF21:AK21"/>
    <mergeCell ref="V15:V18"/>
    <mergeCell ref="I15:U18"/>
    <mergeCell ref="I19:N19"/>
    <mergeCell ref="B56:B58"/>
    <mergeCell ref="C56:C57"/>
    <mergeCell ref="B60:C60"/>
    <mergeCell ref="B61:C61"/>
    <mergeCell ref="S61:U61"/>
    <mergeCell ref="B47:B48"/>
    <mergeCell ref="C47:C48"/>
    <mergeCell ref="I49:N49"/>
    <mergeCell ref="B31:B33"/>
    <mergeCell ref="AN47:BH47"/>
    <mergeCell ref="B50:B52"/>
    <mergeCell ref="C50:C51"/>
    <mergeCell ref="B53:B55"/>
    <mergeCell ref="C53:C54"/>
    <mergeCell ref="B41:B43"/>
    <mergeCell ref="C41:C42"/>
    <mergeCell ref="AN41:BH41"/>
    <mergeCell ref="B44:B45"/>
    <mergeCell ref="C44:C45"/>
    <mergeCell ref="AN44:BH44"/>
    <mergeCell ref="BO31:BO32"/>
    <mergeCell ref="B34:B37"/>
    <mergeCell ref="C34:C36"/>
    <mergeCell ref="B38:B40"/>
    <mergeCell ref="C38:C39"/>
    <mergeCell ref="AN38:BH38"/>
    <mergeCell ref="AY31:AY32"/>
    <mergeCell ref="AZ31:AZ32"/>
    <mergeCell ref="BA31:BA32"/>
    <mergeCell ref="BC31:BC32"/>
    <mergeCell ref="BG31:BG32"/>
    <mergeCell ref="BH31:BH32"/>
    <mergeCell ref="AS31:AS32"/>
    <mergeCell ref="AT31:AT32"/>
    <mergeCell ref="AU31:AU32"/>
    <mergeCell ref="AV31:AV32"/>
    <mergeCell ref="AW31:AW32"/>
    <mergeCell ref="AX31:AX32"/>
    <mergeCell ref="C31:C32"/>
    <mergeCell ref="D31:D32"/>
    <mergeCell ref="AN31:AN32"/>
    <mergeCell ref="AQ31:AQ32"/>
    <mergeCell ref="AR31:AR32"/>
    <mergeCell ref="W33:AE33"/>
    <mergeCell ref="AF33:AK33"/>
    <mergeCell ref="I33:N33"/>
    <mergeCell ref="AY28:AY29"/>
    <mergeCell ref="AZ28:AZ29"/>
    <mergeCell ref="BA28:BA29"/>
    <mergeCell ref="BC28:BC29"/>
    <mergeCell ref="BG28:BG29"/>
    <mergeCell ref="BH28:BH29"/>
    <mergeCell ref="AS28:AS29"/>
    <mergeCell ref="AT28:AT29"/>
    <mergeCell ref="AU28:AU29"/>
    <mergeCell ref="AV28:AV29"/>
    <mergeCell ref="AW28:AW29"/>
    <mergeCell ref="AX28:AX29"/>
    <mergeCell ref="B28:B30"/>
    <mergeCell ref="C28:C29"/>
    <mergeCell ref="D28:D29"/>
    <mergeCell ref="AN28:AN29"/>
    <mergeCell ref="AQ28:AQ29"/>
    <mergeCell ref="AR28:AR29"/>
    <mergeCell ref="I30:N30"/>
    <mergeCell ref="W30:AE30"/>
    <mergeCell ref="AF30:AK30"/>
    <mergeCell ref="B22:B23"/>
    <mergeCell ref="AN22:BH22"/>
    <mergeCell ref="B24:B25"/>
    <mergeCell ref="AN24:BH24"/>
    <mergeCell ref="B26:B27"/>
    <mergeCell ref="AN26:BH26"/>
    <mergeCell ref="W23:AE23"/>
    <mergeCell ref="AF23:AK23"/>
    <mergeCell ref="I25:N25"/>
    <mergeCell ref="I27:N27"/>
    <mergeCell ref="BO16:BO18"/>
    <mergeCell ref="BP16:BP18"/>
    <mergeCell ref="BQ16:BQ18"/>
    <mergeCell ref="BU16:BU18"/>
    <mergeCell ref="BV16:BV18"/>
    <mergeCell ref="AN20:BH20"/>
    <mergeCell ref="BG16:BG17"/>
    <mergeCell ref="BH16:BH18"/>
    <mergeCell ref="BI16:BI18"/>
    <mergeCell ref="BJ16:BJ17"/>
    <mergeCell ref="BK16:BK17"/>
    <mergeCell ref="BL16:BL18"/>
    <mergeCell ref="AX16:AX18"/>
    <mergeCell ref="AY16:AY18"/>
    <mergeCell ref="AZ16:AZ18"/>
    <mergeCell ref="BA16:BB18"/>
    <mergeCell ref="BC16:BC17"/>
    <mergeCell ref="BD16:BF16"/>
    <mergeCell ref="AR16:AR18"/>
    <mergeCell ref="AS16:AS18"/>
    <mergeCell ref="AT16:AT18"/>
    <mergeCell ref="AU16:AU18"/>
    <mergeCell ref="AV16:AV18"/>
    <mergeCell ref="AW16:AW18"/>
    <mergeCell ref="AL16:AL18"/>
    <mergeCell ref="AM16:AM18"/>
    <mergeCell ref="AN16:AN18"/>
    <mergeCell ref="AO16:AO18"/>
    <mergeCell ref="AP16:AP18"/>
    <mergeCell ref="AQ16:AQ18"/>
    <mergeCell ref="AF55:AK55"/>
    <mergeCell ref="W25:AE25"/>
    <mergeCell ref="AF25:AK25"/>
    <mergeCell ref="W27:AE27"/>
    <mergeCell ref="AF27:AK27"/>
    <mergeCell ref="I23:O23"/>
    <mergeCell ref="I37:N37"/>
    <mergeCell ref="W37:AE37"/>
    <mergeCell ref="AF37:AK37"/>
    <mergeCell ref="I40:N40"/>
    <mergeCell ref="W40:AE40"/>
    <mergeCell ref="AF40:AK40"/>
    <mergeCell ref="I43:N43"/>
    <mergeCell ref="W43:AE43"/>
    <mergeCell ref="AF43:AK43"/>
    <mergeCell ref="I46:N46"/>
    <mergeCell ref="W46:AE46"/>
    <mergeCell ref="AF46:AK46"/>
    <mergeCell ref="BS14:BT18"/>
    <mergeCell ref="E15:E18"/>
    <mergeCell ref="F15:F18"/>
    <mergeCell ref="G15:G18"/>
    <mergeCell ref="H15:H18"/>
    <mergeCell ref="B12:B18"/>
    <mergeCell ref="C12:C18"/>
    <mergeCell ref="D12:BR12"/>
    <mergeCell ref="D13:D18"/>
    <mergeCell ref="E13:BI13"/>
    <mergeCell ref="BR13:BR18"/>
    <mergeCell ref="E14:BI14"/>
    <mergeCell ref="AH10:AK10"/>
    <mergeCell ref="B11:BT11"/>
    <mergeCell ref="AH4:AJ4"/>
    <mergeCell ref="AH5:AK5"/>
    <mergeCell ref="AH6:AK6"/>
    <mergeCell ref="AH7:AK7"/>
    <mergeCell ref="AH8:AK8"/>
    <mergeCell ref="AF1:AF10"/>
  </mergeCells>
  <printOptions horizontalCentered="1"/>
  <pageMargins left="0" right="0" top="0" bottom="0" header="0" footer="0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9.140625" defaultRowHeight="12.75"/>
  <sheetData>
    <row r="1" spans="1:2" ht="12.75">
      <c r="A1">
        <f>'01.07.2017'!E17*1.04</f>
        <v>0.9776</v>
      </c>
      <c r="B1">
        <f>'01.07.2017'!F17*1.04</f>
        <v>0.3952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Матреночкина</dc:creator>
  <cp:keywords/>
  <dc:description/>
  <cp:lastModifiedBy>Татьяна Побежимова</cp:lastModifiedBy>
  <cp:lastPrinted>2018-12-10T05:43:01Z</cp:lastPrinted>
  <dcterms:created xsi:type="dcterms:W3CDTF">2012-03-29T10:52:44Z</dcterms:created>
  <dcterms:modified xsi:type="dcterms:W3CDTF">2019-10-25T13:58:59Z</dcterms:modified>
  <cp:category/>
  <cp:version/>
  <cp:contentType/>
  <cp:contentStatus/>
</cp:coreProperties>
</file>