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'Лист1'!$A$1:$N$151</definedName>
  </definedNames>
  <calcPr fullCalcOnLoad="1"/>
</workbook>
</file>

<file path=xl/sharedStrings.xml><?xml version="1.0" encoding="utf-8"?>
<sst xmlns="http://schemas.openxmlformats.org/spreadsheetml/2006/main" count="606" uniqueCount="253">
  <si>
    <t>N п/п</t>
  </si>
  <si>
    <t>Мероприятия по реализации подпрограммы</t>
  </si>
  <si>
    <t>1.</t>
  </si>
  <si>
    <t>2.</t>
  </si>
  <si>
    <t>3.</t>
  </si>
  <si>
    <t>3.1.</t>
  </si>
  <si>
    <t>Аппарат Администрации городского округа</t>
  </si>
  <si>
    <t>МКУ «МФЦ городского округа Электросталь Московской области»</t>
  </si>
  <si>
    <t>МУ «Аварийно-спасательная служба</t>
  </si>
  <si>
    <t>3.2.</t>
  </si>
  <si>
    <t>Управление образования городского округа</t>
  </si>
  <si>
    <t>3.3.</t>
  </si>
  <si>
    <t>Управление ЖКХ городского округа</t>
  </si>
  <si>
    <t>МУ «УМЗ»</t>
  </si>
  <si>
    <t>3.4.</t>
  </si>
  <si>
    <t>3.5.</t>
  </si>
  <si>
    <t>Финансовое управление городского округа</t>
  </si>
  <si>
    <t>3.6.</t>
  </si>
  <si>
    <t>Комитет по физической культуре и спорту городского округа</t>
  </si>
  <si>
    <t>3.7.</t>
  </si>
  <si>
    <t>Комитет имущественных отношений городского округа</t>
  </si>
  <si>
    <t>4.</t>
  </si>
  <si>
    <t>5.</t>
  </si>
  <si>
    <t>6.</t>
  </si>
  <si>
    <t>6.1.</t>
  </si>
  <si>
    <t>6.1.1.</t>
  </si>
  <si>
    <t>6.1.1.1.</t>
  </si>
  <si>
    <t>6.1.1.2.</t>
  </si>
  <si>
    <t>6.1.1.3.</t>
  </si>
  <si>
    <t>6.1.1.4.</t>
  </si>
  <si>
    <t>6.1.2.</t>
  </si>
  <si>
    <t>6.1.3.</t>
  </si>
  <si>
    <t>6.1.4.</t>
  </si>
  <si>
    <t>6.1.5.</t>
  </si>
  <si>
    <t>6.1.6.</t>
  </si>
  <si>
    <t>6.1.7.</t>
  </si>
  <si>
    <t>6.2.</t>
  </si>
  <si>
    <t>6.2.1.</t>
  </si>
  <si>
    <t>6.2.1.1.</t>
  </si>
  <si>
    <t>6.2.1.2.</t>
  </si>
  <si>
    <t>6.2.1.3.</t>
  </si>
  <si>
    <t>6.2.1.4.</t>
  </si>
  <si>
    <t>6.2.2.</t>
  </si>
  <si>
    <t>6.2.3.</t>
  </si>
  <si>
    <t>6.2.4.</t>
  </si>
  <si>
    <t>6.2.5.</t>
  </si>
  <si>
    <t>6.2.6.</t>
  </si>
  <si>
    <t>6.2.7.</t>
  </si>
  <si>
    <t>6.3.</t>
  </si>
  <si>
    <t>6.3.1.</t>
  </si>
  <si>
    <t>6.3.1.1.</t>
  </si>
  <si>
    <t>6.3.1.2.</t>
  </si>
  <si>
    <t>6.3.1.3.</t>
  </si>
  <si>
    <t>6.3.1.4.</t>
  </si>
  <si>
    <t>6.3.2.</t>
  </si>
  <si>
    <t>6.3.3.</t>
  </si>
  <si>
    <t>6.3.3.1.</t>
  </si>
  <si>
    <t>6.3.4.</t>
  </si>
  <si>
    <t>6.3.5.</t>
  </si>
  <si>
    <t>6.3.6.</t>
  </si>
  <si>
    <t>6.3.7.</t>
  </si>
  <si>
    <t>6.4.1.</t>
  </si>
  <si>
    <t>6.4.1.1.</t>
  </si>
  <si>
    <t>6.4.1.2.</t>
  </si>
  <si>
    <t>6.4.1.3.</t>
  </si>
  <si>
    <t>6.4.1.4.</t>
  </si>
  <si>
    <t>6.4.2.</t>
  </si>
  <si>
    <t>6.4.3.</t>
  </si>
  <si>
    <t>6.4.4.</t>
  </si>
  <si>
    <t>6.4.5.</t>
  </si>
  <si>
    <t>6.4.6.</t>
  </si>
  <si>
    <t>6.4.7.</t>
  </si>
  <si>
    <t>7.</t>
  </si>
  <si>
    <t>8.</t>
  </si>
  <si>
    <t>- Подсистема "Показатели развития МО";</t>
  </si>
  <si>
    <t>- Подсистема "Госпрограммы МО";</t>
  </si>
  <si>
    <t>- Подсистема "Учреждения МО";</t>
  </si>
  <si>
    <t>9.</t>
  </si>
  <si>
    <t>Подключение, развитие и техническая поддержка муниципального сегмента единой информационной системы оказания государственной и муниципальных услуг (ЕИСГУ)</t>
  </si>
  <si>
    <t>10.</t>
  </si>
  <si>
    <t>11.</t>
  </si>
  <si>
    <t>Разработка и внедрение информационных систем для повышения качества управления муниципальной службой</t>
  </si>
  <si>
    <t>Разработка и внедрение информационных систем для создания условий по развитию предпринимательства в муниципальном образовании</t>
  </si>
  <si>
    <t>Раскрытие информации о деятельности ОМСУ муниципального образования и подведомственных учреждений в формате «открытых данных»</t>
  </si>
  <si>
    <t>6.4.</t>
  </si>
  <si>
    <t>Перечень стандартных процедур, обеспечивающих выполнение мероприятия, с указанием предельных сроков их исполнения</t>
  </si>
  <si>
    <t>Источники финансирования</t>
  </si>
  <si>
    <t>Срок исполнения мероприятия (годы)</t>
  </si>
  <si>
    <t>Всего (тыс. руб.)</t>
  </si>
  <si>
    <t>Объем финансирования по годам, (тыс. руб.)</t>
  </si>
  <si>
    <t>2015 г.</t>
  </si>
  <si>
    <t>2016 г.</t>
  </si>
  <si>
    <t>2017г.</t>
  </si>
  <si>
    <t>2018 г.</t>
  </si>
  <si>
    <t>2019 г.</t>
  </si>
  <si>
    <t>Ответственный за выполнение мероприятия подпрограммы</t>
  </si>
  <si>
    <t>Результаты выполнения мероприятий подпрограммы</t>
  </si>
  <si>
    <t xml:space="preserve">Задача 1. Развитие единой муниципальной информационно-коммуникационной инфраструктуры для нужд ОМСУ городского округа Электросталь Московской области, а также учреждений, находящихся в их ведении </t>
  </si>
  <si>
    <t>2015-2019</t>
  </si>
  <si>
    <t>В пределах средств, предусмотренных на основную деятельность ответственных за исполнение мероприятия</t>
  </si>
  <si>
    <t>Задача 2. Обеспечение работоспособности информационно-телекоммуникационной сети для нужд ОМСУ городского округа Электросталь  Московской области, подведомственных учреждений</t>
  </si>
  <si>
    <t>Задача 3. 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области, включая проведение аттестации информационных систем на соответствие требованиям по информационной безопасности и защите данных</t>
  </si>
  <si>
    <t>Задача 4. Развитие, модернизация и техническая поддержка муниципального сегмента межведомственной системы электронного документооборота и ведения электронного архива (МСЭД)</t>
  </si>
  <si>
    <t>Мероприятие 1. Внедрение (МСЭД) в деятельность Администрации городского округа и подведомственных учреждений</t>
  </si>
  <si>
    <t>Мероприятие 2. Консультирование пользователей по вопросам работы во МСЭД</t>
  </si>
  <si>
    <t>Мероприятие 3. Управление учетными записями пользователей МСЭД</t>
  </si>
  <si>
    <t>Мероприятие 4. Работа по устранению сбоев и ошибок при работе во МСЭД</t>
  </si>
  <si>
    <t>Мероприятие 5. Обучение пользователей МСЭД</t>
  </si>
  <si>
    <t>5.1.</t>
  </si>
  <si>
    <t>Задача 6. Развитие базовой информационно-технологической инфраструктуры ОМСУ городского округа Электросталь Московской области</t>
  </si>
  <si>
    <t xml:space="preserve">Мероприятие 1. Закупка компьютерной и организационной техники </t>
  </si>
  <si>
    <t xml:space="preserve">Мероприятие 2. Приобретение и сопровождение программного обеспечения </t>
  </si>
  <si>
    <t>Мероприятие 4. Приобретение расходных материалов</t>
  </si>
  <si>
    <t>Задача 7. Реализация и развитие в рамках РГИС функциональных подсистем в интересах отдельных ОМСУ муниципального образования, а также организаций и учреждений в их ведении, с обеспечением последующей технической поддержки и обслуживания этих подсистем</t>
  </si>
  <si>
    <t>Задача 8. Подключение, техническая поддержка и сопровождение муниципального сегмента подсистемы, обеспечивающей сбор и обработку данных по ключевым показателям социально-экономического развития Московской области и результативности деятельности ОМСУ муниципального образования, а также находящихся в их ведении организаций и учреждений, по исполнению решений Президента Российской Федерации и Правительства Российской Федерации, поддержки анализа этих данных и формирования прогнозов развития ситуаций по основным направлениям социально-экономического развития Московской области ГАС «Управление»</t>
  </si>
  <si>
    <t xml:space="preserve">Мероприятие 1. Консультирование пользователей по вопросам работы </t>
  </si>
  <si>
    <t xml:space="preserve">Мероприятие 2. Управление учетными записями пользователей </t>
  </si>
  <si>
    <t xml:space="preserve">Мероприятие 4. Работа по устранению сбоев и ошибок </t>
  </si>
  <si>
    <t xml:space="preserve">Мероприятие 3. Работа по устранению сбоев и ошибок </t>
  </si>
  <si>
    <t>Мероприятие 4. Обучение пользователей</t>
  </si>
  <si>
    <t>Мероприятие 1. Разработка муниципальных показателей и отчетов</t>
  </si>
  <si>
    <t xml:space="preserve">Мероприятие 2. Консультирование пользователей </t>
  </si>
  <si>
    <t xml:space="preserve">Мероприятие 3. Управление учетными записями пользователей </t>
  </si>
  <si>
    <t xml:space="preserve">Мероприятие 5. Обучение пользователей </t>
  </si>
  <si>
    <t>Задача 9. Сопровождение муниципального сегмента портала государственных и муниципальных услуг Московской области, обеспечивающего в том числе доступ к социально-значимым сервисам и информации, содержащейся в муниципальных, региональных и ведомственных информационных системах (РПГУ)</t>
  </si>
  <si>
    <t>Мероприятие 1. Регистрация web - сервисов</t>
  </si>
  <si>
    <t>12.</t>
  </si>
  <si>
    <t>13.</t>
  </si>
  <si>
    <t>14.</t>
  </si>
  <si>
    <t>Мероприятие 1. Подготовка технического задания на развитие информационно-телекоммуникационной сети.</t>
  </si>
  <si>
    <t>Мероприятие 2. Заключение договоров на развитие информационно-телекоммуникационной сети.</t>
  </si>
  <si>
    <t>2.1.</t>
  </si>
  <si>
    <t>2.2.</t>
  </si>
  <si>
    <t>Мероприятие 1. Проведение мероприятий по обеспечению защиты информации в области муниципального управления</t>
  </si>
  <si>
    <t>Мероприятие 2. Проведение мероприятий по обеспечению защиты информации в области образования</t>
  </si>
  <si>
    <t>Мероприятие 3. Проведение мероприятий по обеспечению защиты информации в области ЖКХ</t>
  </si>
  <si>
    <t>Мероприятие 3. Проведение мероприятий по обеспечению защиты информации в области имущественных отношений</t>
  </si>
  <si>
    <t>Мероприятие 5. Проведение мероприятий по обеспечению защиты информации в области управления финансами</t>
  </si>
  <si>
    <t>Мероприятие 6. Проведение мероприятий по обеспечению защиты информации в области спорта</t>
  </si>
  <si>
    <t>Администрация городского округа</t>
  </si>
  <si>
    <t xml:space="preserve">Задача 5. Автоматизация системы управления бюджетным процессом городского округа Электросталь Московской области </t>
  </si>
  <si>
    <t>Мероприятие 1. Внедрение автоматизированной системы управления бюджетным процессом в городском округе Электросталь Московской области в части исполнения местного бюджета</t>
  </si>
  <si>
    <t>Средства бюджета городского округа Электросталь Московской области</t>
  </si>
  <si>
    <t>Внебюджетные источники</t>
  </si>
  <si>
    <t>Средства бюджета Московской области</t>
  </si>
  <si>
    <t>Всего</t>
  </si>
  <si>
    <t>6.4.8.</t>
  </si>
  <si>
    <t>Мероприятие 1. Ведение реестра муниципальных услуг (аутсорсинг)</t>
  </si>
  <si>
    <t xml:space="preserve">Мероприятие 2. Разработка и публикация форм для "нетиповых" муниципальных услуг </t>
  </si>
  <si>
    <t xml:space="preserve">Мероприятие 1. Консультирование пользователей </t>
  </si>
  <si>
    <t xml:space="preserve">Средства бюджета городского округа Электросталь Московской области </t>
  </si>
  <si>
    <t>- Подсистема "Инвестпроекты МО";</t>
  </si>
  <si>
    <t>Задача 11. Развитие и обеспечение функционирования муниципального сегмента  региональной системы межведомственного электронного взаимодействия Московской области (РСМЭВ МО)</t>
  </si>
  <si>
    <t>Обеспечена защита информации, безопасность информационных систем и баз данных, содержащих конфиденциальную информацию
Информационные системы аттестованы по требованиям информационной безопасности и защите данных</t>
  </si>
  <si>
    <t>3.1.1.</t>
  </si>
  <si>
    <t>3.1.2.</t>
  </si>
  <si>
    <t>3.1.3.</t>
  </si>
  <si>
    <t>3.1.4.</t>
  </si>
  <si>
    <t>МУ "Аварийно-спасательная служба"</t>
  </si>
  <si>
    <t>МКУ «Центр рекламы и информации городского округа Электросталь»</t>
  </si>
  <si>
    <t>3.3.1.</t>
  </si>
  <si>
    <t>3.3.2.</t>
  </si>
  <si>
    <t>Проведение конкурсных процедур, март текущего года.
Заключение муниципальных  контрактов.
Контроль исполнения работ</t>
  </si>
  <si>
    <t>4.1.</t>
  </si>
  <si>
    <t>4.2.</t>
  </si>
  <si>
    <t>4.3.</t>
  </si>
  <si>
    <t>4.4.</t>
  </si>
  <si>
    <t>4.5.</t>
  </si>
  <si>
    <t>7.1.</t>
  </si>
  <si>
    <t>7.2.</t>
  </si>
  <si>
    <t>7.3.</t>
  </si>
  <si>
    <t>7.4.</t>
  </si>
  <si>
    <t xml:space="preserve">Мероприятие 4. Обучение пользователей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</si>
  <si>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</si>
  <si>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</si>
  <si>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</si>
  <si>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</si>
  <si>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</si>
  <si>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</si>
  <si>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</si>
  <si>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</si>
  <si>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</si>
  <si>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10.1.</t>
  </si>
  <si>
    <t>10.2.</t>
  </si>
  <si>
    <t>ИТОГО</t>
  </si>
  <si>
    <t>Всего по Подпрограмме:</t>
  </si>
  <si>
    <t xml:space="preserve">К межведомственной  системе электронного документооборота подключены 100 процентов органов местного самоуправления городского округа Электросталь Московской области и подведомственных учреждений
 </t>
  </si>
  <si>
    <t>Обеспечено развитие информационно-технологической инфраструктуры ОМСУ городского округа Электросталь Московской области. Обеспечена эксплуатация информационных систем органов местного самоуправления городского округа Электросталь Московской области</t>
  </si>
  <si>
    <t>Объем финансирова-ния мероприятия в текущем финансовом году (2014)
 (тыс. руб.)</t>
  </si>
  <si>
    <t>Подключение к единой региональной информацион-но-телекомму-никационной мультисервисной сети Московской области, подведомственных учреждений.</t>
  </si>
  <si>
    <t>Мероприятие 3. Обеспечение телематическими услугами связи (доступ к сети Интернет)</t>
  </si>
  <si>
    <t>- Подсистема "Прогнозирование развития МО".</t>
  </si>
  <si>
    <t xml:space="preserve">управление по организационной работе и общим вопросам </t>
  </si>
  <si>
    <t>МКУ МФЦ</t>
  </si>
  <si>
    <t>МУ АСС</t>
  </si>
  <si>
    <t>Закупка компьютерной и организационной техники для муниципального управления</t>
  </si>
  <si>
    <t>МКУ "Центр рекламы</t>
  </si>
  <si>
    <t>Закупка компьютерной и организационной техники для  управления ЖКХ городского округа</t>
  </si>
  <si>
    <t>Закупка компьютерной и организационной техники для управления образования городского округа</t>
  </si>
  <si>
    <t>Закупка компьютерной и организационной техники для МУ «УМЗ»</t>
  </si>
  <si>
    <t>Закупка компьютерной и организационной техники для управления культуры и молодежной политики городского округа</t>
  </si>
  <si>
    <t>Закупка компьютерной и организационной техники для финансовое управление городского округа</t>
  </si>
  <si>
    <t>Закупка компьютерной и организационной техники для комитета по физической культуре и спорту городского округа</t>
  </si>
  <si>
    <t>Закупка компьютерной и организационной техники для комитета имущественных отношений городского округа</t>
  </si>
  <si>
    <t>Приобретение и сопровождение программного обеспечения в области муниципального управления</t>
  </si>
  <si>
    <t>МКУ "Центр рекламы"</t>
  </si>
  <si>
    <t>Приобретение и сопровождение программного обеспечения в области  управления образованием городского округа</t>
  </si>
  <si>
    <t>Приобретение и сопровождение программного обеспечения в области   ЖКХ городского округа</t>
  </si>
  <si>
    <t>Приобретение и сопровождение программного обеспечения в области управления финансами городского округа</t>
  </si>
  <si>
    <t>Приобретение и сопровождение программного обеспечения в области   физической культуры и спорта городского округа</t>
  </si>
  <si>
    <t>Приобретение и сопровождение программного обеспечения в области   имущественных отношений городского округа</t>
  </si>
  <si>
    <t>Обеспечение телематическими услугами связи в области муниципального управления</t>
  </si>
  <si>
    <t>Обеспечение телематическими услугами связи в области  управления образованием городского округа</t>
  </si>
  <si>
    <t>Обеспечение телематическими услугами связи в области  ЖКХ городского округа</t>
  </si>
  <si>
    <t>Обеспечение телематическими услугами связи в области культуры и молодежной политики городского округа</t>
  </si>
  <si>
    <t>Обеспечение телематическими услугами связи в области финансового управления городского округа</t>
  </si>
  <si>
    <t>Обеспечение телематическими услугами связи в области   физической культуры и спорта городского округа</t>
  </si>
  <si>
    <t>Обеспечение телематическими услугами связи в области имущественных отношений городского округа</t>
  </si>
  <si>
    <t xml:space="preserve">Министерство государственного управления, информационных технологий и связи Московской области </t>
  </si>
  <si>
    <t>Приобретение расходных материалов для нужд муниципального управления</t>
  </si>
  <si>
    <t>Приобретение расходных материалов для нужд МУ «УМЗ»</t>
  </si>
  <si>
    <t>Приобретение расходных материалов для нужд управления образования городского округа</t>
  </si>
  <si>
    <t>Приобретение расходных материалов для нужд управления ЖКХ городского округа</t>
  </si>
  <si>
    <t>Администрация</t>
  </si>
  <si>
    <t>гэ</t>
  </si>
  <si>
    <t>мо</t>
  </si>
  <si>
    <t>вне</t>
  </si>
  <si>
    <t>всего</t>
  </si>
  <si>
    <t>ВСЕГО</t>
  </si>
  <si>
    <t xml:space="preserve">По согласованию с Министерством государственного управления, информационных технологий и связи Московской области </t>
  </si>
  <si>
    <t xml:space="preserve">Проведение конкурсных процедур, январь текущего года.
Заключение муниципальных  контрактов.
Контроль исполнения работ
</t>
  </si>
  <si>
    <t xml:space="preserve">Заключение соглашения с Министерством финансов Московской области </t>
  </si>
  <si>
    <t>Проведение конкурсных процедур.
Заключение муниципальных  контрактов.
Контроль исполнения работ</t>
  </si>
  <si>
    <t xml:space="preserve">Управление по культуре и делам молодежи </t>
  </si>
  <si>
    <t xml:space="preserve">Финансовое управление </t>
  </si>
  <si>
    <t>ОМСУ  Электросталь Московской области и подведомственные учреждения</t>
  </si>
  <si>
    <t xml:space="preserve">Управление образования </t>
  </si>
  <si>
    <t xml:space="preserve">Управление ЖКХ </t>
  </si>
  <si>
    <t xml:space="preserve">Комитет по физической культуре и спорту </t>
  </si>
  <si>
    <t xml:space="preserve">Комитет имущественных отношений </t>
  </si>
  <si>
    <t xml:space="preserve">ОМСУ  Электросталь Московской области и подведомственные учреждения;  Министерство государственного управления, информационных технологий и связи Московской области 
</t>
  </si>
  <si>
    <t xml:space="preserve">ОМСУ  Электросталь Московской области и подведомственные учреждения;  </t>
  </si>
  <si>
    <t xml:space="preserve">Министерство финансов Московской области и Администрация  Электросталь Московской области </t>
  </si>
  <si>
    <t>Мероприятие 4. Проведение мероприятий по обеспечению защиты информации в области культуры и молодежной политики</t>
  </si>
  <si>
    <t>Приобретение расходных материалов для нужд управления по культуре и делам молодежи</t>
  </si>
  <si>
    <t xml:space="preserve">Приобретение расходных материалов для нужд финансового управления </t>
  </si>
  <si>
    <t xml:space="preserve">Приобретение расходных материалов для нужд комитета по физической культуре и спорту </t>
  </si>
  <si>
    <t xml:space="preserve">Приобретение расходных материалов для нужд комитета имущественных отношений </t>
  </si>
  <si>
    <t>Управление по культуре и делам молодежи городского округа</t>
  </si>
  <si>
    <t>Приобретение и сопровождение программного обеспечения в области   культуры и  делам молодежи  городского округа</t>
  </si>
  <si>
    <t>МКУ "Центр по рекламе и информации"</t>
  </si>
  <si>
    <t>Перечень мероприятий подпрограммы 
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 муниципальной программы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</si>
  <si>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Приложение № 1
к подпрограмме «Развитие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бизнеса» муниципальной программы  «Повышение эффективности деятельности органов местного самоуправления городского округа Электросталь Московской области» на 2015-2019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</si>
</sst>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top"/>
    </xf>
    <xf numFmtId="168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168" fontId="3" fillId="33" borderId="0" xfId="0" applyNumberFormat="1" applyFont="1" applyFill="1" applyAlignment="1">
      <alignment vertical="top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vertical="top" wrapText="1"/>
    </xf>
    <xf numFmtId="168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168" fontId="3" fillId="0" borderId="11" xfId="0" applyNumberFormat="1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left" vertical="top" wrapText="1"/>
    </xf>
    <xf numFmtId="168" fontId="3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justify" vertical="top" wrapText="1"/>
    </xf>
    <xf numFmtId="168" fontId="3" fillId="0" borderId="11" xfId="0" applyNumberFormat="1" applyFont="1" applyBorder="1" applyAlignment="1">
      <alignment vertical="top" wrapText="1"/>
    </xf>
    <xf numFmtId="168" fontId="3" fillId="0" borderId="11" xfId="0" applyNumberFormat="1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168" fontId="3" fillId="0" borderId="0" xfId="0" applyNumberFormat="1" applyFont="1" applyAlignment="1">
      <alignment horizontal="center" vertical="top"/>
    </xf>
    <xf numFmtId="168" fontId="3" fillId="0" borderId="0" xfId="0" applyNumberFormat="1" applyFont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/>
    </xf>
    <xf numFmtId="1" fontId="3" fillId="33" borderId="11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vertical="top" wrapText="1"/>
    </xf>
    <xf numFmtId="168" fontId="2" fillId="0" borderId="10" xfId="0" applyNumberFormat="1" applyFont="1" applyBorder="1" applyAlignment="1">
      <alignment vertical="top" wrapText="1"/>
    </xf>
    <xf numFmtId="168" fontId="3" fillId="0" borderId="14" xfId="0" applyNumberFormat="1" applyFont="1" applyBorder="1" applyAlignment="1">
      <alignment vertical="top" wrapText="1"/>
    </xf>
    <xf numFmtId="168" fontId="3" fillId="0" borderId="12" xfId="0" applyNumberFormat="1" applyFont="1" applyBorder="1" applyAlignment="1">
      <alignment vertical="top" wrapText="1"/>
    </xf>
    <xf numFmtId="168" fontId="3" fillId="0" borderId="0" xfId="0" applyNumberFormat="1" applyFont="1" applyAlignment="1">
      <alignment vertical="top" wrapText="1"/>
    </xf>
    <xf numFmtId="1" fontId="3" fillId="33" borderId="0" xfId="0" applyNumberFormat="1" applyFont="1" applyFill="1" applyAlignment="1">
      <alignment vertical="top"/>
    </xf>
    <xf numFmtId="1" fontId="3" fillId="33" borderId="10" xfId="0" applyNumberFormat="1" applyFont="1" applyFill="1" applyBorder="1" applyAlignment="1">
      <alignment vertical="top"/>
    </xf>
    <xf numFmtId="1" fontId="3" fillId="0" borderId="0" xfId="0" applyNumberFormat="1" applyFont="1" applyAlignment="1">
      <alignment vertical="top"/>
    </xf>
    <xf numFmtId="1" fontId="9" fillId="33" borderId="10" xfId="0" applyNumberFormat="1" applyFont="1" applyFill="1" applyBorder="1" applyAlignment="1">
      <alignment vertical="top"/>
    </xf>
    <xf numFmtId="1" fontId="9" fillId="33" borderId="15" xfId="0" applyNumberFormat="1" applyFont="1" applyFill="1" applyBorder="1" applyAlignment="1">
      <alignment vertical="top"/>
    </xf>
    <xf numFmtId="1" fontId="3" fillId="33" borderId="15" xfId="0" applyNumberFormat="1" applyFont="1" applyFill="1" applyBorder="1" applyAlignment="1">
      <alignment vertical="top"/>
    </xf>
    <xf numFmtId="1" fontId="9" fillId="33" borderId="16" xfId="0" applyNumberFormat="1" applyFont="1" applyFill="1" applyBorder="1" applyAlignment="1">
      <alignment vertical="top"/>
    </xf>
    <xf numFmtId="1" fontId="3" fillId="33" borderId="16" xfId="0" applyNumberFormat="1" applyFont="1" applyFill="1" applyBorder="1" applyAlignment="1">
      <alignment vertical="top"/>
    </xf>
    <xf numFmtId="1" fontId="3" fillId="0" borderId="0" xfId="0" applyNumberFormat="1" applyFont="1" applyAlignment="1">
      <alignment vertical="top" wrapText="1"/>
    </xf>
    <xf numFmtId="0" fontId="10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 vertical="top" wrapText="1"/>
    </xf>
    <xf numFmtId="168" fontId="3" fillId="0" borderId="0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168" fontId="3" fillId="0" borderId="12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168" fontId="3" fillId="0" borderId="11" xfId="0" applyNumberFormat="1" applyFont="1" applyBorder="1" applyAlignment="1">
      <alignment horizontal="left" vertical="top" wrapText="1"/>
    </xf>
    <xf numFmtId="168" fontId="3" fillId="0" borderId="12" xfId="0" applyNumberFormat="1" applyFont="1" applyBorder="1" applyAlignment="1">
      <alignment horizontal="left" vertical="top" wrapText="1"/>
    </xf>
    <xf numFmtId="168" fontId="3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1" fontId="3" fillId="33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168" fontId="2" fillId="0" borderId="11" xfId="0" applyNumberFormat="1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0" borderId="13" xfId="0" applyNumberFormat="1" applyFont="1" applyBorder="1" applyAlignment="1">
      <alignment horizontal="center" vertical="top" wrapText="1"/>
    </xf>
    <xf numFmtId="168" fontId="3" fillId="0" borderId="18" xfId="0" applyNumberFormat="1" applyFont="1" applyBorder="1" applyAlignment="1">
      <alignment horizontal="center" vertical="top" wrapText="1"/>
    </xf>
    <xf numFmtId="168" fontId="3" fillId="0" borderId="15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/>
    </xf>
    <xf numFmtId="168" fontId="3" fillId="0" borderId="14" xfId="0" applyNumberFormat="1" applyFont="1" applyBorder="1" applyAlignment="1">
      <alignment horizontal="center" vertical="top"/>
    </xf>
    <xf numFmtId="168" fontId="3" fillId="0" borderId="12" xfId="0" applyNumberFormat="1" applyFont="1" applyBorder="1" applyAlignment="1">
      <alignment horizontal="center" vertical="top"/>
    </xf>
    <xf numFmtId="168" fontId="3" fillId="0" borderId="14" xfId="0" applyNumberFormat="1" applyFont="1" applyBorder="1" applyAlignment="1">
      <alignment horizontal="left" vertical="top"/>
    </xf>
    <xf numFmtId="168" fontId="3" fillId="0" borderId="12" xfId="0" applyNumberFormat="1" applyFont="1" applyBorder="1" applyAlignment="1">
      <alignment horizontal="left" vertical="top"/>
    </xf>
    <xf numFmtId="168" fontId="3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PageLayoutView="0" workbookViewId="0" topLeftCell="A1">
      <selection activeCell="I1" sqref="I1:N1"/>
    </sheetView>
  </sheetViews>
  <sheetFormatPr defaultColWidth="9.140625" defaultRowHeight="15"/>
  <cols>
    <col min="1" max="1" width="4.57421875" style="2" customWidth="1"/>
    <col min="2" max="2" width="27.140625" style="2" customWidth="1"/>
    <col min="3" max="3" width="14.28125" style="3" customWidth="1"/>
    <col min="4" max="4" width="10.8515625" style="14" customWidth="1"/>
    <col min="5" max="5" width="8.140625" style="3" customWidth="1"/>
    <col min="6" max="6" width="9.57421875" style="2" customWidth="1"/>
    <col min="7" max="7" width="8.00390625" style="4" customWidth="1"/>
    <col min="8" max="8" width="7.421875" style="2" customWidth="1"/>
    <col min="9" max="9" width="7.8515625" style="2" customWidth="1"/>
    <col min="10" max="10" width="8.140625" style="2" customWidth="1"/>
    <col min="11" max="11" width="7.7109375" style="2" customWidth="1"/>
    <col min="12" max="12" width="7.140625" style="2" customWidth="1"/>
    <col min="13" max="13" width="12.00390625" style="44" customWidth="1"/>
    <col min="14" max="14" width="11.7109375" style="2" customWidth="1"/>
    <col min="15" max="16384" width="9.140625" style="2" customWidth="1"/>
  </cols>
  <sheetData>
    <row r="1" spans="4:14" s="12" customFormat="1" ht="87.75" customHeight="1">
      <c r="D1" s="16"/>
      <c r="I1" s="85" t="s">
        <v>252</v>
      </c>
      <c r="J1" s="85"/>
      <c r="K1" s="85"/>
      <c r="L1" s="85"/>
      <c r="M1" s="85"/>
      <c r="N1" s="85"/>
    </row>
    <row r="2" spans="1:14" s="12" customFormat="1" ht="68.25" customHeight="1">
      <c r="A2" s="88" t="s">
        <v>251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3:14" s="12" customFormat="1" ht="15.75" customHeight="1"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12" customFormat="1" ht="22.5" customHeight="1">
      <c r="A4" s="78" t="s">
        <v>0</v>
      </c>
      <c r="B4" s="78" t="s">
        <v>1</v>
      </c>
      <c r="C4" s="94" t="s">
        <v>85</v>
      </c>
      <c r="D4" s="76" t="s">
        <v>86</v>
      </c>
      <c r="E4" s="76" t="s">
        <v>87</v>
      </c>
      <c r="F4" s="89" t="s">
        <v>188</v>
      </c>
      <c r="G4" s="90" t="s">
        <v>88</v>
      </c>
      <c r="H4" s="91" t="s">
        <v>89</v>
      </c>
      <c r="I4" s="92"/>
      <c r="J4" s="92"/>
      <c r="K4" s="92"/>
      <c r="L4" s="93"/>
      <c r="M4" s="78" t="s">
        <v>95</v>
      </c>
      <c r="N4" s="78" t="s">
        <v>96</v>
      </c>
    </row>
    <row r="5" spans="1:15" s="31" customFormat="1" ht="96.75" customHeight="1">
      <c r="A5" s="78"/>
      <c r="B5" s="78"/>
      <c r="C5" s="94"/>
      <c r="D5" s="76"/>
      <c r="E5" s="76"/>
      <c r="F5" s="89"/>
      <c r="G5" s="90"/>
      <c r="H5" s="5" t="s">
        <v>90</v>
      </c>
      <c r="I5" s="5" t="s">
        <v>91</v>
      </c>
      <c r="J5" s="5" t="s">
        <v>92</v>
      </c>
      <c r="K5" s="5" t="s">
        <v>93</v>
      </c>
      <c r="L5" s="5" t="s">
        <v>94</v>
      </c>
      <c r="M5" s="78"/>
      <c r="N5" s="78"/>
      <c r="O5" s="32"/>
    </row>
    <row r="6" spans="1:14" s="19" customFormat="1" ht="18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20">
        <v>7</v>
      </c>
      <c r="H6" s="17">
        <v>8</v>
      </c>
      <c r="I6" s="21">
        <v>9</v>
      </c>
      <c r="J6" s="21">
        <v>10</v>
      </c>
      <c r="K6" s="21">
        <v>11</v>
      </c>
      <c r="L6" s="21">
        <v>12</v>
      </c>
      <c r="M6" s="17"/>
      <c r="N6" s="18"/>
    </row>
    <row r="7" spans="1:14" ht="96" customHeight="1">
      <c r="A7" s="5" t="s">
        <v>2</v>
      </c>
      <c r="B7" s="6" t="s">
        <v>97</v>
      </c>
      <c r="C7" s="8"/>
      <c r="D7" s="9" t="s">
        <v>142</v>
      </c>
      <c r="E7" s="1" t="s">
        <v>98</v>
      </c>
      <c r="F7" s="87" t="s">
        <v>99</v>
      </c>
      <c r="G7" s="87"/>
      <c r="H7" s="87"/>
      <c r="I7" s="87"/>
      <c r="J7" s="87"/>
      <c r="K7" s="87"/>
      <c r="L7" s="87"/>
      <c r="M7" s="6"/>
      <c r="N7" s="7"/>
    </row>
    <row r="8" spans="1:14" ht="85.5" customHeight="1">
      <c r="A8" s="5" t="s">
        <v>3</v>
      </c>
      <c r="B8" s="6" t="s">
        <v>100</v>
      </c>
      <c r="C8" s="73" t="s">
        <v>230</v>
      </c>
      <c r="D8" s="9" t="s">
        <v>142</v>
      </c>
      <c r="E8" s="1" t="s">
        <v>98</v>
      </c>
      <c r="F8" s="17">
        <v>120</v>
      </c>
      <c r="G8" s="20">
        <f>SUM(H8:L8)</f>
        <v>1250</v>
      </c>
      <c r="H8" s="17">
        <v>250</v>
      </c>
      <c r="I8" s="17">
        <v>250</v>
      </c>
      <c r="J8" s="17">
        <v>250</v>
      </c>
      <c r="K8" s="17">
        <v>250</v>
      </c>
      <c r="L8" s="17">
        <v>250</v>
      </c>
      <c r="M8" s="6"/>
      <c r="N8" s="86" t="s">
        <v>189</v>
      </c>
    </row>
    <row r="9" spans="1:14" ht="88.5" customHeight="1">
      <c r="A9" s="5" t="s">
        <v>131</v>
      </c>
      <c r="B9" s="6" t="s">
        <v>129</v>
      </c>
      <c r="C9" s="74"/>
      <c r="D9" s="9" t="s">
        <v>142</v>
      </c>
      <c r="E9" s="1" t="s">
        <v>98</v>
      </c>
      <c r="F9" s="87" t="s">
        <v>99</v>
      </c>
      <c r="G9" s="87"/>
      <c r="H9" s="87"/>
      <c r="I9" s="87"/>
      <c r="J9" s="87"/>
      <c r="K9" s="87"/>
      <c r="L9" s="87"/>
      <c r="M9" s="6"/>
      <c r="N9" s="86"/>
    </row>
    <row r="10" spans="1:14" ht="87.75" customHeight="1">
      <c r="A10" s="5" t="s">
        <v>132</v>
      </c>
      <c r="B10" s="6" t="s">
        <v>130</v>
      </c>
      <c r="C10" s="75"/>
      <c r="D10" s="9" t="s">
        <v>142</v>
      </c>
      <c r="E10" s="1" t="s">
        <v>98</v>
      </c>
      <c r="F10" s="17">
        <v>120</v>
      </c>
      <c r="G10" s="20">
        <f>SUM(H10:L10)</f>
        <v>1250</v>
      </c>
      <c r="H10" s="17">
        <v>250</v>
      </c>
      <c r="I10" s="17">
        <v>250</v>
      </c>
      <c r="J10" s="17">
        <v>250</v>
      </c>
      <c r="K10" s="17">
        <v>250</v>
      </c>
      <c r="L10" s="17">
        <v>250</v>
      </c>
      <c r="M10" s="6"/>
      <c r="N10" s="86"/>
    </row>
    <row r="11" spans="1:14" ht="24.75" customHeight="1">
      <c r="A11" s="78" t="s">
        <v>4</v>
      </c>
      <c r="B11" s="66" t="s">
        <v>101</v>
      </c>
      <c r="C11" s="73" t="s">
        <v>232</v>
      </c>
      <c r="D11" s="13" t="s">
        <v>145</v>
      </c>
      <c r="E11" s="1" t="s">
        <v>98</v>
      </c>
      <c r="F11" s="17">
        <f>F12+F13+F14</f>
        <v>836.1</v>
      </c>
      <c r="G11" s="17">
        <f aca="true" t="shared" si="0" ref="G11:L11">G12+G13+G14</f>
        <v>11314.609999999999</v>
      </c>
      <c r="H11" s="17">
        <f t="shared" si="0"/>
        <v>2257.3</v>
      </c>
      <c r="I11" s="17">
        <f t="shared" si="0"/>
        <v>4349.85</v>
      </c>
      <c r="J11" s="17">
        <f t="shared" si="0"/>
        <v>1623.8999999999996</v>
      </c>
      <c r="K11" s="17">
        <f t="shared" si="0"/>
        <v>1416.3500000000001</v>
      </c>
      <c r="L11" s="17">
        <f t="shared" si="0"/>
        <v>1667.2099999999998</v>
      </c>
      <c r="M11" s="83" t="s">
        <v>235</v>
      </c>
      <c r="N11" s="62" t="s">
        <v>153</v>
      </c>
    </row>
    <row r="12" spans="1:14" ht="88.5" customHeight="1">
      <c r="A12" s="78"/>
      <c r="B12" s="79"/>
      <c r="C12" s="74"/>
      <c r="D12" s="13" t="s">
        <v>142</v>
      </c>
      <c r="E12" s="1" t="s">
        <v>98</v>
      </c>
      <c r="F12" s="17">
        <f aca="true" t="shared" si="1" ref="F12:L12">F15+F20+F22+F28+F29+F31+F33</f>
        <v>783.1</v>
      </c>
      <c r="G12" s="17">
        <f t="shared" si="1"/>
        <v>10996.81</v>
      </c>
      <c r="H12" s="17">
        <f t="shared" si="1"/>
        <v>2196.6000000000004</v>
      </c>
      <c r="I12" s="17">
        <f t="shared" si="1"/>
        <v>4286.25</v>
      </c>
      <c r="J12" s="17">
        <f t="shared" si="1"/>
        <v>1559.7999999999997</v>
      </c>
      <c r="K12" s="17">
        <f t="shared" si="1"/>
        <v>1351.8500000000001</v>
      </c>
      <c r="L12" s="17">
        <f t="shared" si="1"/>
        <v>1602.31</v>
      </c>
      <c r="M12" s="84"/>
      <c r="N12" s="63"/>
    </row>
    <row r="13" spans="1:14" ht="51.75" customHeight="1">
      <c r="A13" s="78"/>
      <c r="B13" s="79"/>
      <c r="C13" s="74"/>
      <c r="D13" s="13" t="s">
        <v>144</v>
      </c>
      <c r="E13" s="1" t="s">
        <v>98</v>
      </c>
      <c r="F13" s="17">
        <f>F23</f>
        <v>50</v>
      </c>
      <c r="G13" s="17">
        <f aca="true" t="shared" si="2" ref="G13:L13">G23</f>
        <v>272.9</v>
      </c>
      <c r="H13" s="17">
        <f t="shared" si="2"/>
        <v>52.5</v>
      </c>
      <c r="I13" s="17">
        <f t="shared" si="2"/>
        <v>55.1</v>
      </c>
      <c r="J13" s="17">
        <f t="shared" si="2"/>
        <v>55.1</v>
      </c>
      <c r="K13" s="17">
        <f t="shared" si="2"/>
        <v>55.1</v>
      </c>
      <c r="L13" s="17">
        <f t="shared" si="2"/>
        <v>55.1</v>
      </c>
      <c r="M13" s="84"/>
      <c r="N13" s="63"/>
    </row>
    <row r="14" spans="1:14" ht="29.25" customHeight="1">
      <c r="A14" s="78"/>
      <c r="B14" s="67"/>
      <c r="C14" s="75"/>
      <c r="D14" s="13" t="s">
        <v>143</v>
      </c>
      <c r="E14" s="1" t="s">
        <v>98</v>
      </c>
      <c r="F14" s="18">
        <f>F32</f>
        <v>3</v>
      </c>
      <c r="G14" s="20">
        <f>SUM(H14:L14)</f>
        <v>44.900000000000006</v>
      </c>
      <c r="H14" s="18">
        <f>H32</f>
        <v>8.2</v>
      </c>
      <c r="I14" s="18">
        <f>I32</f>
        <v>8.5</v>
      </c>
      <c r="J14" s="18">
        <f>J32</f>
        <v>9</v>
      </c>
      <c r="K14" s="18">
        <f>K32</f>
        <v>9.4</v>
      </c>
      <c r="L14" s="18">
        <f>L32</f>
        <v>9.8</v>
      </c>
      <c r="M14" s="84"/>
      <c r="N14" s="63"/>
    </row>
    <row r="15" spans="1:14" ht="86.25" customHeight="1">
      <c r="A15" s="5" t="s">
        <v>5</v>
      </c>
      <c r="B15" s="6" t="s">
        <v>133</v>
      </c>
      <c r="C15" s="80"/>
      <c r="D15" s="13" t="s">
        <v>142</v>
      </c>
      <c r="E15" s="1" t="s">
        <v>98</v>
      </c>
      <c r="F15" s="18">
        <f aca="true" t="shared" si="3" ref="F15:L15">SUM(F16:F19)</f>
        <v>488</v>
      </c>
      <c r="G15" s="33">
        <f>SUM(G16:G19)</f>
        <v>8859</v>
      </c>
      <c r="H15" s="18">
        <f t="shared" si="3"/>
        <v>1823</v>
      </c>
      <c r="I15" s="18">
        <f t="shared" si="3"/>
        <v>3891</v>
      </c>
      <c r="J15" s="18">
        <f t="shared" si="3"/>
        <v>1135</v>
      </c>
      <c r="K15" s="18">
        <f t="shared" si="3"/>
        <v>900</v>
      </c>
      <c r="L15" s="18">
        <f t="shared" si="3"/>
        <v>1110</v>
      </c>
      <c r="M15" s="40"/>
      <c r="N15" s="63"/>
    </row>
    <row r="16" spans="1:14" ht="88.5" customHeight="1">
      <c r="A16" s="5" t="s">
        <v>154</v>
      </c>
      <c r="B16" s="6" t="s">
        <v>139</v>
      </c>
      <c r="C16" s="81"/>
      <c r="D16" s="13" t="s">
        <v>142</v>
      </c>
      <c r="E16" s="1" t="s">
        <v>98</v>
      </c>
      <c r="F16" s="17">
        <v>238</v>
      </c>
      <c r="G16" s="20">
        <f>SUM(H16:L16)</f>
        <v>7923</v>
      </c>
      <c r="H16" s="17">
        <v>1823</v>
      </c>
      <c r="I16" s="17">
        <v>3500</v>
      </c>
      <c r="J16" s="17">
        <v>800</v>
      </c>
      <c r="K16" s="17">
        <v>800</v>
      </c>
      <c r="L16" s="17">
        <v>1000</v>
      </c>
      <c r="M16" s="41" t="s">
        <v>192</v>
      </c>
      <c r="N16" s="63"/>
    </row>
    <row r="17" spans="1:14" ht="84" customHeight="1">
      <c r="A17" s="5" t="s">
        <v>155</v>
      </c>
      <c r="B17" s="6" t="s">
        <v>7</v>
      </c>
      <c r="C17" s="82"/>
      <c r="D17" s="13" t="s">
        <v>142</v>
      </c>
      <c r="E17" s="1" t="s">
        <v>98</v>
      </c>
      <c r="F17" s="17">
        <v>250</v>
      </c>
      <c r="G17" s="20">
        <f>SUM(H17:L17)</f>
        <v>936</v>
      </c>
      <c r="H17" s="17">
        <v>0</v>
      </c>
      <c r="I17" s="17">
        <v>391</v>
      </c>
      <c r="J17" s="17">
        <v>335</v>
      </c>
      <c r="K17" s="17">
        <v>100</v>
      </c>
      <c r="L17" s="17">
        <v>110</v>
      </c>
      <c r="M17" s="41" t="s">
        <v>193</v>
      </c>
      <c r="N17" s="63"/>
    </row>
    <row r="18" spans="1:14" ht="88.5" customHeight="1">
      <c r="A18" s="5" t="s">
        <v>156</v>
      </c>
      <c r="B18" s="6" t="s">
        <v>158</v>
      </c>
      <c r="C18" s="8"/>
      <c r="D18" s="13" t="s">
        <v>142</v>
      </c>
      <c r="E18" s="1" t="s">
        <v>98</v>
      </c>
      <c r="F18" s="17">
        <v>0</v>
      </c>
      <c r="G18" s="20">
        <f>SUM(H18:L18)</f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41" t="s">
        <v>194</v>
      </c>
      <c r="N18" s="63"/>
    </row>
    <row r="19" spans="1:14" ht="84.75" customHeight="1">
      <c r="A19" s="5" t="s">
        <v>157</v>
      </c>
      <c r="B19" s="6" t="s">
        <v>159</v>
      </c>
      <c r="C19" s="8"/>
      <c r="D19" s="13" t="s">
        <v>142</v>
      </c>
      <c r="E19" s="1" t="s">
        <v>98</v>
      </c>
      <c r="F19" s="17">
        <v>0</v>
      </c>
      <c r="G19" s="20">
        <f>SUM(H19:L19)</f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6" t="s">
        <v>159</v>
      </c>
      <c r="N19" s="63"/>
    </row>
    <row r="20" spans="1:14" ht="86.25" customHeight="1">
      <c r="A20" s="5" t="s">
        <v>9</v>
      </c>
      <c r="B20" s="6" t="s">
        <v>134</v>
      </c>
      <c r="C20" s="22"/>
      <c r="D20" s="13" t="s">
        <v>142</v>
      </c>
      <c r="E20" s="1" t="s">
        <v>98</v>
      </c>
      <c r="F20" s="17">
        <v>122.1</v>
      </c>
      <c r="G20" s="20">
        <v>705.3</v>
      </c>
      <c r="H20" s="17">
        <v>127.8</v>
      </c>
      <c r="I20" s="17">
        <v>134</v>
      </c>
      <c r="J20" s="17">
        <v>141</v>
      </c>
      <c r="K20" s="17">
        <v>147.5</v>
      </c>
      <c r="L20" s="17">
        <v>155</v>
      </c>
      <c r="M20" s="6" t="s">
        <v>236</v>
      </c>
      <c r="N20" s="63"/>
    </row>
    <row r="21" spans="1:14" ht="17.25" customHeight="1">
      <c r="A21" s="62" t="s">
        <v>11</v>
      </c>
      <c r="B21" s="66" t="s">
        <v>135</v>
      </c>
      <c r="C21" s="80"/>
      <c r="D21" s="13" t="s">
        <v>145</v>
      </c>
      <c r="E21" s="1" t="s">
        <v>98</v>
      </c>
      <c r="F21" s="17">
        <f>SUM(F22:F23)</f>
        <v>107</v>
      </c>
      <c r="G21" s="17">
        <f aca="true" t="shared" si="4" ref="G21:L21">SUM(G22:G23)</f>
        <v>606.5999999999999</v>
      </c>
      <c r="H21" s="17">
        <f t="shared" si="4"/>
        <v>113</v>
      </c>
      <c r="I21" s="17">
        <f t="shared" si="4"/>
        <v>118.6</v>
      </c>
      <c r="J21" s="17">
        <f t="shared" si="4"/>
        <v>121.69999999999999</v>
      </c>
      <c r="K21" s="17">
        <f t="shared" si="4"/>
        <v>124.9</v>
      </c>
      <c r="L21" s="17">
        <f t="shared" si="4"/>
        <v>128.4</v>
      </c>
      <c r="M21" s="40"/>
      <c r="N21" s="63"/>
    </row>
    <row r="22" spans="1:14" ht="87" customHeight="1">
      <c r="A22" s="63"/>
      <c r="B22" s="79"/>
      <c r="C22" s="81"/>
      <c r="D22" s="13" t="s">
        <v>142</v>
      </c>
      <c r="E22" s="1" t="s">
        <v>98</v>
      </c>
      <c r="F22" s="18">
        <f>F24+F26</f>
        <v>57</v>
      </c>
      <c r="G22" s="18">
        <f aca="true" t="shared" si="5" ref="G22:L22">G24+G26</f>
        <v>333.7</v>
      </c>
      <c r="H22" s="18">
        <f t="shared" si="5"/>
        <v>60.5</v>
      </c>
      <c r="I22" s="18">
        <f t="shared" si="5"/>
        <v>63.5</v>
      </c>
      <c r="J22" s="18">
        <f t="shared" si="5"/>
        <v>66.6</v>
      </c>
      <c r="K22" s="18">
        <f t="shared" si="5"/>
        <v>69.8</v>
      </c>
      <c r="L22" s="18">
        <f t="shared" si="5"/>
        <v>73.3</v>
      </c>
      <c r="M22" s="40"/>
      <c r="N22" s="63"/>
    </row>
    <row r="23" spans="1:14" ht="52.5" customHeight="1">
      <c r="A23" s="64"/>
      <c r="B23" s="67"/>
      <c r="C23" s="81"/>
      <c r="D23" s="13" t="s">
        <v>144</v>
      </c>
      <c r="E23" s="1" t="s">
        <v>98</v>
      </c>
      <c r="F23" s="18">
        <f>F27</f>
        <v>50</v>
      </c>
      <c r="G23" s="33">
        <f aca="true" t="shared" si="6" ref="G23:L23">G27</f>
        <v>272.9</v>
      </c>
      <c r="H23" s="18">
        <f t="shared" si="6"/>
        <v>52.5</v>
      </c>
      <c r="I23" s="18">
        <f t="shared" si="6"/>
        <v>55.1</v>
      </c>
      <c r="J23" s="18">
        <f t="shared" si="6"/>
        <v>55.1</v>
      </c>
      <c r="K23" s="18">
        <f t="shared" si="6"/>
        <v>55.1</v>
      </c>
      <c r="L23" s="18">
        <f t="shared" si="6"/>
        <v>55.1</v>
      </c>
      <c r="M23" s="40"/>
      <c r="N23" s="63"/>
    </row>
    <row r="24" spans="1:14" ht="86.25" customHeight="1">
      <c r="A24" s="5" t="s">
        <v>160</v>
      </c>
      <c r="B24" s="6" t="s">
        <v>12</v>
      </c>
      <c r="C24" s="81"/>
      <c r="D24" s="13" t="s">
        <v>142</v>
      </c>
      <c r="E24" s="1" t="s">
        <v>98</v>
      </c>
      <c r="F24" s="17">
        <v>7</v>
      </c>
      <c r="G24" s="20">
        <v>44.1</v>
      </c>
      <c r="H24" s="17">
        <v>8</v>
      </c>
      <c r="I24" s="17">
        <v>8.4</v>
      </c>
      <c r="J24" s="17">
        <v>8.8</v>
      </c>
      <c r="K24" s="17">
        <v>9.2</v>
      </c>
      <c r="L24" s="17">
        <v>9.7</v>
      </c>
      <c r="M24" s="6" t="s">
        <v>237</v>
      </c>
      <c r="N24" s="63"/>
    </row>
    <row r="25" spans="1:14" ht="17.25" customHeight="1">
      <c r="A25" s="62" t="s">
        <v>161</v>
      </c>
      <c r="B25" s="66" t="s">
        <v>13</v>
      </c>
      <c r="C25" s="81"/>
      <c r="D25" s="13" t="s">
        <v>145</v>
      </c>
      <c r="E25" s="1" t="s">
        <v>98</v>
      </c>
      <c r="F25" s="17">
        <f>SUM(F26:F27)</f>
        <v>100</v>
      </c>
      <c r="G25" s="17">
        <f>SUM(H25:L25)</f>
        <v>562.5</v>
      </c>
      <c r="H25" s="17">
        <f>SUM(H26:H27)</f>
        <v>105</v>
      </c>
      <c r="I25" s="17">
        <f>SUM(I26:I27)</f>
        <v>110.2</v>
      </c>
      <c r="J25" s="17">
        <f>SUM(J26:J27)</f>
        <v>112.9</v>
      </c>
      <c r="K25" s="17">
        <f>SUM(K26:K27)</f>
        <v>115.7</v>
      </c>
      <c r="L25" s="17">
        <f>SUM(L26:L27)</f>
        <v>118.7</v>
      </c>
      <c r="M25" s="66" t="s">
        <v>13</v>
      </c>
      <c r="N25" s="63"/>
    </row>
    <row r="26" spans="1:14" ht="89.25" customHeight="1">
      <c r="A26" s="63"/>
      <c r="B26" s="79"/>
      <c r="C26" s="81"/>
      <c r="D26" s="13" t="s">
        <v>142</v>
      </c>
      <c r="E26" s="1" t="s">
        <v>98</v>
      </c>
      <c r="F26" s="17">
        <v>50</v>
      </c>
      <c r="G26" s="20">
        <f>SUM(H26:L26)</f>
        <v>289.59999999999997</v>
      </c>
      <c r="H26" s="17">
        <v>52.5</v>
      </c>
      <c r="I26" s="17">
        <v>55.1</v>
      </c>
      <c r="J26" s="17">
        <v>57.8</v>
      </c>
      <c r="K26" s="17">
        <v>60.6</v>
      </c>
      <c r="L26" s="17">
        <v>63.6</v>
      </c>
      <c r="M26" s="79"/>
      <c r="N26" s="63"/>
    </row>
    <row r="27" spans="1:14" ht="52.5" customHeight="1">
      <c r="A27" s="64"/>
      <c r="B27" s="67"/>
      <c r="C27" s="82"/>
      <c r="D27" s="13" t="s">
        <v>144</v>
      </c>
      <c r="E27" s="1" t="s">
        <v>98</v>
      </c>
      <c r="F27" s="17">
        <v>50</v>
      </c>
      <c r="G27" s="20">
        <f>SUM(H27:L27)</f>
        <v>272.9</v>
      </c>
      <c r="H27" s="17">
        <v>52.5</v>
      </c>
      <c r="I27" s="17">
        <v>55.1</v>
      </c>
      <c r="J27" s="17">
        <v>55.1</v>
      </c>
      <c r="K27" s="17">
        <v>55.1</v>
      </c>
      <c r="L27" s="17">
        <v>55.1</v>
      </c>
      <c r="M27" s="67"/>
      <c r="N27" s="63"/>
    </row>
    <row r="28" spans="1:14" ht="90" customHeight="1">
      <c r="A28" s="5" t="s">
        <v>14</v>
      </c>
      <c r="B28" s="6" t="s">
        <v>243</v>
      </c>
      <c r="C28" s="22"/>
      <c r="D28" s="13" t="s">
        <v>142</v>
      </c>
      <c r="E28" s="1" t="s">
        <v>98</v>
      </c>
      <c r="F28" s="17">
        <v>0</v>
      </c>
      <c r="G28" s="20">
        <v>124.51</v>
      </c>
      <c r="H28" s="17">
        <v>22</v>
      </c>
      <c r="I28" s="17">
        <v>23.05</v>
      </c>
      <c r="J28" s="17">
        <v>25.1</v>
      </c>
      <c r="K28" s="17">
        <v>26.15</v>
      </c>
      <c r="L28" s="17">
        <v>28.21</v>
      </c>
      <c r="M28" s="6" t="s">
        <v>233</v>
      </c>
      <c r="N28" s="63"/>
    </row>
    <row r="29" spans="1:14" ht="86.25" customHeight="1">
      <c r="A29" s="5" t="s">
        <v>15</v>
      </c>
      <c r="B29" s="6" t="s">
        <v>137</v>
      </c>
      <c r="C29" s="22"/>
      <c r="D29" s="13" t="s">
        <v>142</v>
      </c>
      <c r="E29" s="1" t="s">
        <v>98</v>
      </c>
      <c r="F29" s="17">
        <v>28</v>
      </c>
      <c r="G29" s="20">
        <f>SUM(H29:L29)</f>
        <v>231</v>
      </c>
      <c r="H29" s="17">
        <v>38</v>
      </c>
      <c r="I29" s="17">
        <v>42</v>
      </c>
      <c r="J29" s="17">
        <v>46</v>
      </c>
      <c r="K29" s="17">
        <v>50</v>
      </c>
      <c r="L29" s="17">
        <v>55</v>
      </c>
      <c r="M29" s="6" t="s">
        <v>234</v>
      </c>
      <c r="N29" s="63"/>
    </row>
    <row r="30" spans="1:14" ht="18.75" customHeight="1">
      <c r="A30" s="62" t="s">
        <v>17</v>
      </c>
      <c r="B30" s="66" t="s">
        <v>138</v>
      </c>
      <c r="C30" s="80"/>
      <c r="D30" s="13" t="s">
        <v>145</v>
      </c>
      <c r="E30" s="1" t="s">
        <v>98</v>
      </c>
      <c r="F30" s="17">
        <f>F31+F32</f>
        <v>31</v>
      </c>
      <c r="G30" s="17">
        <f aca="true" t="shared" si="7" ref="G30:L30">G31+G32</f>
        <v>223.20000000000002</v>
      </c>
      <c r="H30" s="17">
        <f t="shared" si="7"/>
        <v>38.5</v>
      </c>
      <c r="I30" s="17">
        <f t="shared" si="7"/>
        <v>41.2</v>
      </c>
      <c r="J30" s="17">
        <f t="shared" si="7"/>
        <v>45.1</v>
      </c>
      <c r="K30" s="17">
        <f t="shared" si="7"/>
        <v>47.8</v>
      </c>
      <c r="L30" s="17">
        <f t="shared" si="7"/>
        <v>50.599999999999994</v>
      </c>
      <c r="M30" s="66" t="s">
        <v>238</v>
      </c>
      <c r="N30" s="63"/>
    </row>
    <row r="31" spans="1:14" ht="89.25" customHeight="1">
      <c r="A31" s="63"/>
      <c r="B31" s="79"/>
      <c r="C31" s="81"/>
      <c r="D31" s="13" t="s">
        <v>142</v>
      </c>
      <c r="E31" s="1" t="s">
        <v>98</v>
      </c>
      <c r="F31" s="17">
        <v>28</v>
      </c>
      <c r="G31" s="20">
        <f>SUM(H31:L31)</f>
        <v>178.3</v>
      </c>
      <c r="H31" s="17">
        <v>30.3</v>
      </c>
      <c r="I31" s="17">
        <v>32.7</v>
      </c>
      <c r="J31" s="17">
        <v>36.1</v>
      </c>
      <c r="K31" s="17">
        <v>38.4</v>
      </c>
      <c r="L31" s="17">
        <v>40.8</v>
      </c>
      <c r="M31" s="79"/>
      <c r="N31" s="63"/>
    </row>
    <row r="32" spans="1:14" ht="24">
      <c r="A32" s="64"/>
      <c r="B32" s="67"/>
      <c r="C32" s="81"/>
      <c r="D32" s="13" t="s">
        <v>143</v>
      </c>
      <c r="E32" s="1" t="s">
        <v>98</v>
      </c>
      <c r="F32" s="17">
        <v>3</v>
      </c>
      <c r="G32" s="20">
        <f>SUM(H32:L32)</f>
        <v>44.900000000000006</v>
      </c>
      <c r="H32" s="17">
        <v>8.2</v>
      </c>
      <c r="I32" s="17">
        <v>8.5</v>
      </c>
      <c r="J32" s="17">
        <v>9</v>
      </c>
      <c r="K32" s="17">
        <v>9.4</v>
      </c>
      <c r="L32" s="17">
        <v>9.8</v>
      </c>
      <c r="M32" s="67"/>
      <c r="N32" s="63"/>
    </row>
    <row r="33" spans="1:14" ht="88.5" customHeight="1">
      <c r="A33" s="23" t="s">
        <v>19</v>
      </c>
      <c r="B33" s="6" t="s">
        <v>136</v>
      </c>
      <c r="C33" s="22"/>
      <c r="D33" s="13" t="s">
        <v>142</v>
      </c>
      <c r="E33" s="1" t="s">
        <v>98</v>
      </c>
      <c r="F33" s="17">
        <v>60</v>
      </c>
      <c r="G33" s="20">
        <f>SUM(H33:L33)</f>
        <v>565</v>
      </c>
      <c r="H33" s="17">
        <v>95</v>
      </c>
      <c r="I33" s="17">
        <v>100</v>
      </c>
      <c r="J33" s="17">
        <v>110</v>
      </c>
      <c r="K33" s="17">
        <v>120</v>
      </c>
      <c r="L33" s="17">
        <v>140</v>
      </c>
      <c r="M33" s="6" t="s">
        <v>239</v>
      </c>
      <c r="N33" s="63"/>
    </row>
    <row r="34" spans="1:14" ht="204">
      <c r="A34" s="5" t="s">
        <v>21</v>
      </c>
      <c r="B34" s="6" t="s">
        <v>102</v>
      </c>
      <c r="C34" s="9"/>
      <c r="D34" s="13" t="s">
        <v>142</v>
      </c>
      <c r="E34" s="1" t="s">
        <v>98</v>
      </c>
      <c r="F34" s="18"/>
      <c r="G34" s="33">
        <f aca="true" t="shared" si="8" ref="G34:L34">G36+G37+G38</f>
        <v>15851.292710738298</v>
      </c>
      <c r="H34" s="33">
        <f t="shared" si="8"/>
        <v>2900</v>
      </c>
      <c r="I34" s="33">
        <f t="shared" si="8"/>
        <v>3036.2999999999997</v>
      </c>
      <c r="J34" s="33">
        <f t="shared" si="8"/>
        <v>3166.8967</v>
      </c>
      <c r="K34" s="33">
        <f t="shared" si="8"/>
        <v>3303.0003380999997</v>
      </c>
      <c r="L34" s="33">
        <f t="shared" si="8"/>
        <v>3445.095672638299</v>
      </c>
      <c r="M34" s="6" t="s">
        <v>240</v>
      </c>
      <c r="N34" s="66" t="s">
        <v>186</v>
      </c>
    </row>
    <row r="35" spans="1:14" ht="96">
      <c r="A35" s="5" t="s">
        <v>163</v>
      </c>
      <c r="B35" s="6" t="s">
        <v>103</v>
      </c>
      <c r="C35" s="9"/>
      <c r="D35" s="13" t="s">
        <v>142</v>
      </c>
      <c r="E35" s="1" t="s">
        <v>98</v>
      </c>
      <c r="F35" s="87" t="s">
        <v>99</v>
      </c>
      <c r="G35" s="87"/>
      <c r="H35" s="87"/>
      <c r="I35" s="87"/>
      <c r="J35" s="87"/>
      <c r="K35" s="87"/>
      <c r="L35" s="87"/>
      <c r="M35" s="6" t="s">
        <v>241</v>
      </c>
      <c r="N35" s="100"/>
    </row>
    <row r="36" spans="1:14" ht="85.5" customHeight="1">
      <c r="A36" s="5" t="s">
        <v>164</v>
      </c>
      <c r="B36" s="6" t="s">
        <v>104</v>
      </c>
      <c r="C36" s="9"/>
      <c r="D36" s="13" t="s">
        <v>142</v>
      </c>
      <c r="E36" s="1" t="s">
        <v>98</v>
      </c>
      <c r="F36" s="18"/>
      <c r="G36" s="33">
        <f>SUM(H36:L36)</f>
        <v>4919.357570246099</v>
      </c>
      <c r="H36" s="18">
        <v>900</v>
      </c>
      <c r="I36" s="18">
        <f>H36*1.047</f>
        <v>942.3</v>
      </c>
      <c r="J36" s="18">
        <f aca="true" t="shared" si="9" ref="J36:L37">I36*1.043</f>
        <v>982.8188999999999</v>
      </c>
      <c r="K36" s="18">
        <f t="shared" si="9"/>
        <v>1025.0801126999997</v>
      </c>
      <c r="L36" s="18">
        <f t="shared" si="9"/>
        <v>1069.1585575460997</v>
      </c>
      <c r="M36" s="78" t="s">
        <v>218</v>
      </c>
      <c r="N36" s="100"/>
    </row>
    <row r="37" spans="1:14" ht="86.25" customHeight="1">
      <c r="A37" s="5" t="s">
        <v>165</v>
      </c>
      <c r="B37" s="6" t="s">
        <v>105</v>
      </c>
      <c r="C37" s="9"/>
      <c r="D37" s="13" t="s">
        <v>142</v>
      </c>
      <c r="E37" s="1" t="s">
        <v>98</v>
      </c>
      <c r="F37" s="18"/>
      <c r="G37" s="33">
        <f>SUM(H37:L37)</f>
        <v>9838.715140492199</v>
      </c>
      <c r="H37" s="18">
        <v>1800</v>
      </c>
      <c r="I37" s="18">
        <f>H37*1.047</f>
        <v>1884.6</v>
      </c>
      <c r="J37" s="18">
        <f t="shared" si="9"/>
        <v>1965.6377999999997</v>
      </c>
      <c r="K37" s="18">
        <f t="shared" si="9"/>
        <v>2050.1602253999995</v>
      </c>
      <c r="L37" s="18">
        <f t="shared" si="9"/>
        <v>2138.3171150921994</v>
      </c>
      <c r="M37" s="78"/>
      <c r="N37" s="100"/>
    </row>
    <row r="38" spans="1:14" ht="86.25" customHeight="1">
      <c r="A38" s="5" t="s">
        <v>166</v>
      </c>
      <c r="B38" s="6" t="s">
        <v>106</v>
      </c>
      <c r="C38" s="9"/>
      <c r="D38" s="13" t="s">
        <v>142</v>
      </c>
      <c r="E38" s="1" t="s">
        <v>98</v>
      </c>
      <c r="F38" s="18"/>
      <c r="G38" s="33">
        <f>SUM(H38:L38)</f>
        <v>1093.2199999999998</v>
      </c>
      <c r="H38" s="18">
        <v>200</v>
      </c>
      <c r="I38" s="18">
        <f>H38*1.047</f>
        <v>209.39999999999998</v>
      </c>
      <c r="J38" s="18">
        <v>218.44</v>
      </c>
      <c r="K38" s="18">
        <v>227.76</v>
      </c>
      <c r="L38" s="18">
        <v>237.62</v>
      </c>
      <c r="M38" s="78"/>
      <c r="N38" s="100"/>
    </row>
    <row r="39" spans="1:14" ht="90" customHeight="1">
      <c r="A39" s="5" t="s">
        <v>167</v>
      </c>
      <c r="B39" s="6" t="s">
        <v>107</v>
      </c>
      <c r="C39" s="9"/>
      <c r="D39" s="13" t="s">
        <v>142</v>
      </c>
      <c r="E39" s="1" t="s">
        <v>98</v>
      </c>
      <c r="F39" s="87" t="s">
        <v>99</v>
      </c>
      <c r="G39" s="87"/>
      <c r="H39" s="87"/>
      <c r="I39" s="87"/>
      <c r="J39" s="87"/>
      <c r="K39" s="87"/>
      <c r="L39" s="87"/>
      <c r="M39" s="6"/>
      <c r="N39" s="101"/>
    </row>
    <row r="40" spans="1:14" ht="92.25" customHeight="1">
      <c r="A40" s="5" t="s">
        <v>22</v>
      </c>
      <c r="B40" s="6" t="s">
        <v>140</v>
      </c>
      <c r="C40" s="73" t="s">
        <v>231</v>
      </c>
      <c r="D40" s="13" t="s">
        <v>142</v>
      </c>
      <c r="E40" s="36">
        <v>2015</v>
      </c>
      <c r="F40" s="18"/>
      <c r="G40" s="20">
        <v>1633.5</v>
      </c>
      <c r="H40" s="17">
        <v>1633.5</v>
      </c>
      <c r="I40" s="18">
        <f>I41</f>
        <v>0</v>
      </c>
      <c r="J40" s="18">
        <f>J41</f>
        <v>0</v>
      </c>
      <c r="K40" s="18">
        <f>K41</f>
        <v>0</v>
      </c>
      <c r="L40" s="18">
        <f>L41</f>
        <v>0</v>
      </c>
      <c r="M40" s="68" t="s">
        <v>242</v>
      </c>
      <c r="N40" s="97"/>
    </row>
    <row r="41" spans="1:14" ht="90.75" customHeight="1">
      <c r="A41" s="5" t="s">
        <v>108</v>
      </c>
      <c r="B41" s="6" t="s">
        <v>141</v>
      </c>
      <c r="C41" s="75"/>
      <c r="D41" s="13" t="s">
        <v>142</v>
      </c>
      <c r="E41" s="37">
        <v>2015</v>
      </c>
      <c r="F41" s="18"/>
      <c r="G41" s="20">
        <v>1633.5</v>
      </c>
      <c r="H41" s="17">
        <v>1633.5</v>
      </c>
      <c r="I41" s="18">
        <v>0</v>
      </c>
      <c r="J41" s="18">
        <v>0</v>
      </c>
      <c r="K41" s="18">
        <v>0</v>
      </c>
      <c r="L41" s="18">
        <v>0</v>
      </c>
      <c r="M41" s="68"/>
      <c r="N41" s="99"/>
    </row>
    <row r="42" spans="1:14" ht="15" customHeight="1">
      <c r="A42" s="78" t="s">
        <v>23</v>
      </c>
      <c r="B42" s="66" t="s">
        <v>109</v>
      </c>
      <c r="C42" s="76"/>
      <c r="D42" s="13" t="s">
        <v>145</v>
      </c>
      <c r="E42" s="1" t="s">
        <v>98</v>
      </c>
      <c r="F42" s="18">
        <f>F43+F44+F45</f>
        <v>13557.960000000001</v>
      </c>
      <c r="G42" s="33">
        <f>SUM(H42:L42)</f>
        <v>122264.9</v>
      </c>
      <c r="H42" s="18">
        <f>H43+H44+H45</f>
        <v>20199.600000000002</v>
      </c>
      <c r="I42" s="18">
        <f>I43+I44+I45</f>
        <v>22478.6</v>
      </c>
      <c r="J42" s="18">
        <f>J43+J44+J45</f>
        <v>25352.999999999996</v>
      </c>
      <c r="K42" s="18">
        <f>K43+K44+K45</f>
        <v>26413.7</v>
      </c>
      <c r="L42" s="18">
        <f>L43+L44+L45</f>
        <v>27820</v>
      </c>
      <c r="M42" s="78" t="s">
        <v>235</v>
      </c>
      <c r="N42" s="66" t="s">
        <v>187</v>
      </c>
    </row>
    <row r="43" spans="1:14" ht="88.5" customHeight="1">
      <c r="A43" s="78"/>
      <c r="B43" s="79"/>
      <c r="C43" s="76"/>
      <c r="D43" s="13" t="s">
        <v>142</v>
      </c>
      <c r="E43" s="1" t="s">
        <v>98</v>
      </c>
      <c r="F43" s="18">
        <f>F47+F65+F83+F99</f>
        <v>12414.76</v>
      </c>
      <c r="G43" s="33">
        <f>SUM(H43:L43)</f>
        <v>116450.19999999998</v>
      </c>
      <c r="H43" s="18">
        <f aca="true" t="shared" si="10" ref="H43:L44">H47+H65+H83+H99</f>
        <v>18999</v>
      </c>
      <c r="I43" s="18">
        <f t="shared" si="10"/>
        <v>21260.399999999998</v>
      </c>
      <c r="J43" s="18">
        <f t="shared" si="10"/>
        <v>24126.199999999997</v>
      </c>
      <c r="K43" s="18">
        <f t="shared" si="10"/>
        <v>25331.7</v>
      </c>
      <c r="L43" s="18">
        <f t="shared" si="10"/>
        <v>26732.9</v>
      </c>
      <c r="M43" s="78"/>
      <c r="N43" s="79"/>
    </row>
    <row r="44" spans="1:14" ht="55.5" customHeight="1">
      <c r="A44" s="78"/>
      <c r="B44" s="79"/>
      <c r="C44" s="76"/>
      <c r="D44" s="13" t="s">
        <v>144</v>
      </c>
      <c r="E44" s="1" t="s">
        <v>98</v>
      </c>
      <c r="F44" s="18">
        <f>F48+F66+F84+F100</f>
        <v>930</v>
      </c>
      <c r="G44" s="33">
        <f>SUM(H44:L44)</f>
        <v>5049.9</v>
      </c>
      <c r="H44" s="18">
        <f t="shared" si="10"/>
        <v>975.9</v>
      </c>
      <c r="I44" s="18">
        <f t="shared" si="10"/>
        <v>1018.5</v>
      </c>
      <c r="J44" s="18">
        <f t="shared" si="10"/>
        <v>1018.5</v>
      </c>
      <c r="K44" s="18">
        <f t="shared" si="10"/>
        <v>1018.5</v>
      </c>
      <c r="L44" s="18">
        <f t="shared" si="10"/>
        <v>1018.5</v>
      </c>
      <c r="M44" s="78"/>
      <c r="N44" s="79"/>
    </row>
    <row r="45" spans="1:14" ht="26.25" customHeight="1">
      <c r="A45" s="78"/>
      <c r="B45" s="67"/>
      <c r="C45" s="76"/>
      <c r="D45" s="13" t="s">
        <v>143</v>
      </c>
      <c r="E45" s="1" t="s">
        <v>98</v>
      </c>
      <c r="F45" s="18">
        <f>F49+F67+F101</f>
        <v>213.2</v>
      </c>
      <c r="G45" s="33">
        <f>SUM(H45:L45)</f>
        <v>764.8000000000001</v>
      </c>
      <c r="H45" s="18">
        <f>H49+H67+H101</f>
        <v>224.7</v>
      </c>
      <c r="I45" s="18">
        <f>I49+I67+I101</f>
        <v>199.7</v>
      </c>
      <c r="J45" s="18">
        <f>J49+J67+J101</f>
        <v>208.3</v>
      </c>
      <c r="K45" s="18">
        <f>K49+K67+K101</f>
        <v>63.5</v>
      </c>
      <c r="L45" s="18">
        <f>L49+L67+L101</f>
        <v>68.6</v>
      </c>
      <c r="M45" s="78"/>
      <c r="N45" s="79"/>
    </row>
    <row r="46" spans="1:14" ht="21" customHeight="1">
      <c r="A46" s="78" t="s">
        <v>24</v>
      </c>
      <c r="B46" s="66" t="s">
        <v>110</v>
      </c>
      <c r="C46" s="76" t="s">
        <v>162</v>
      </c>
      <c r="D46" s="13" t="s">
        <v>145</v>
      </c>
      <c r="E46" s="1" t="s">
        <v>98</v>
      </c>
      <c r="F46" s="18">
        <f>SUM(F47:F49)</f>
        <v>2344.5</v>
      </c>
      <c r="G46" s="18">
        <f aca="true" t="shared" si="11" ref="G46:L46">SUM(G47:G49)</f>
        <v>24775.3</v>
      </c>
      <c r="H46" s="18">
        <f t="shared" si="11"/>
        <v>3523.9999999999995</v>
      </c>
      <c r="I46" s="18">
        <f t="shared" si="11"/>
        <v>3939.2</v>
      </c>
      <c r="J46" s="18">
        <f t="shared" si="11"/>
        <v>4754.6</v>
      </c>
      <c r="K46" s="18">
        <f t="shared" si="11"/>
        <v>6135.700000000002</v>
      </c>
      <c r="L46" s="18">
        <f t="shared" si="11"/>
        <v>6421.800000000001</v>
      </c>
      <c r="M46" s="28"/>
      <c r="N46" s="79"/>
    </row>
    <row r="47" spans="1:14" ht="88.5" customHeight="1">
      <c r="A47" s="78"/>
      <c r="B47" s="79"/>
      <c r="C47" s="76"/>
      <c r="D47" s="13" t="s">
        <v>142</v>
      </c>
      <c r="E47" s="1" t="s">
        <v>98</v>
      </c>
      <c r="F47" s="18">
        <f>F50+F55+F56+F57+F59+F60+F61+F63</f>
        <v>2150.4</v>
      </c>
      <c r="G47" s="18">
        <f aca="true" t="shared" si="12" ref="G47:L47">G50+G55+G56+G57+G59+G60+G61+G63</f>
        <v>23771.1</v>
      </c>
      <c r="H47" s="18">
        <f t="shared" si="12"/>
        <v>3303.2</v>
      </c>
      <c r="I47" s="18">
        <f t="shared" si="12"/>
        <v>3743.6</v>
      </c>
      <c r="J47" s="18">
        <f t="shared" si="12"/>
        <v>4560</v>
      </c>
      <c r="K47" s="18">
        <f t="shared" si="12"/>
        <v>5940.100000000001</v>
      </c>
      <c r="L47" s="18">
        <f t="shared" si="12"/>
        <v>6224.200000000001</v>
      </c>
      <c r="M47" s="42"/>
      <c r="N47" s="79"/>
    </row>
    <row r="48" spans="1:14" ht="52.5" customHeight="1">
      <c r="A48" s="78"/>
      <c r="B48" s="79"/>
      <c r="C48" s="76"/>
      <c r="D48" s="13" t="s">
        <v>144</v>
      </c>
      <c r="E48" s="1" t="s">
        <v>98</v>
      </c>
      <c r="F48" s="17">
        <f>F58</f>
        <v>175</v>
      </c>
      <c r="G48" s="17">
        <f aca="true" t="shared" si="13" ref="G48:L48">G58</f>
        <v>954</v>
      </c>
      <c r="H48" s="17">
        <f t="shared" si="13"/>
        <v>183.6</v>
      </c>
      <c r="I48" s="17">
        <f t="shared" si="13"/>
        <v>192.6</v>
      </c>
      <c r="J48" s="17">
        <f t="shared" si="13"/>
        <v>192.6</v>
      </c>
      <c r="K48" s="17">
        <f t="shared" si="13"/>
        <v>192.6</v>
      </c>
      <c r="L48" s="17">
        <f t="shared" si="13"/>
        <v>192.6</v>
      </c>
      <c r="M48" s="42"/>
      <c r="N48" s="79"/>
    </row>
    <row r="49" spans="1:14" ht="24">
      <c r="A49" s="78"/>
      <c r="B49" s="67"/>
      <c r="C49" s="76"/>
      <c r="D49" s="13" t="s">
        <v>143</v>
      </c>
      <c r="E49" s="1" t="s">
        <v>98</v>
      </c>
      <c r="F49" s="17">
        <f>F62</f>
        <v>19.1</v>
      </c>
      <c r="G49" s="17">
        <f aca="true" t="shared" si="14" ref="G49:L49">G62</f>
        <v>50.2</v>
      </c>
      <c r="H49" s="17">
        <f t="shared" si="14"/>
        <v>37.2</v>
      </c>
      <c r="I49" s="17">
        <f t="shared" si="14"/>
        <v>3</v>
      </c>
      <c r="J49" s="17">
        <f t="shared" si="14"/>
        <v>2</v>
      </c>
      <c r="K49" s="17">
        <f t="shared" si="14"/>
        <v>3</v>
      </c>
      <c r="L49" s="17">
        <f t="shared" si="14"/>
        <v>5</v>
      </c>
      <c r="M49" s="43"/>
      <c r="N49" s="79"/>
    </row>
    <row r="50" spans="1:14" ht="87.75" customHeight="1">
      <c r="A50" s="5" t="s">
        <v>25</v>
      </c>
      <c r="B50" s="6" t="s">
        <v>195</v>
      </c>
      <c r="C50" s="8"/>
      <c r="D50" s="13" t="s">
        <v>142</v>
      </c>
      <c r="E50" s="1" t="s">
        <v>98</v>
      </c>
      <c r="F50" s="18">
        <f>F51+F52+F53+F54</f>
        <v>1054</v>
      </c>
      <c r="G50" s="18">
        <f aca="true" t="shared" si="15" ref="G50:L50">G51+G52+G53+G54</f>
        <v>15169.7</v>
      </c>
      <c r="H50" s="18">
        <f t="shared" si="15"/>
        <v>1601.2</v>
      </c>
      <c r="I50" s="18">
        <f t="shared" si="15"/>
        <v>2231.5</v>
      </c>
      <c r="J50" s="18">
        <f t="shared" si="15"/>
        <v>2999</v>
      </c>
      <c r="K50" s="18">
        <f t="shared" si="15"/>
        <v>4133</v>
      </c>
      <c r="L50" s="18">
        <f t="shared" si="15"/>
        <v>4205</v>
      </c>
      <c r="M50" s="42"/>
      <c r="N50" s="79"/>
    </row>
    <row r="51" spans="1:14" ht="88.5" customHeight="1">
      <c r="A51" s="5" t="s">
        <v>26</v>
      </c>
      <c r="B51" s="6" t="s">
        <v>139</v>
      </c>
      <c r="C51" s="8"/>
      <c r="D51" s="13" t="s">
        <v>142</v>
      </c>
      <c r="E51" s="1" t="s">
        <v>98</v>
      </c>
      <c r="F51" s="17">
        <v>800</v>
      </c>
      <c r="G51" s="20">
        <f>SUM(H51:L51)</f>
        <v>9920</v>
      </c>
      <c r="H51" s="17">
        <v>1020</v>
      </c>
      <c r="I51" s="17">
        <v>1600</v>
      </c>
      <c r="J51" s="17">
        <v>2300</v>
      </c>
      <c r="K51" s="17">
        <v>2500</v>
      </c>
      <c r="L51" s="17">
        <v>2500</v>
      </c>
      <c r="M51" s="6" t="s">
        <v>192</v>
      </c>
      <c r="N51" s="79"/>
    </row>
    <row r="52" spans="1:14" ht="86.25" customHeight="1">
      <c r="A52" s="5" t="s">
        <v>27</v>
      </c>
      <c r="B52" s="6" t="s">
        <v>7</v>
      </c>
      <c r="C52" s="8"/>
      <c r="D52" s="13" t="s">
        <v>142</v>
      </c>
      <c r="E52" s="1" t="s">
        <v>98</v>
      </c>
      <c r="F52" s="17">
        <v>109</v>
      </c>
      <c r="G52" s="20">
        <f aca="true" t="shared" si="16" ref="G52:G63">SUM(H52:L52)</f>
        <v>4985</v>
      </c>
      <c r="H52" s="17">
        <v>500</v>
      </c>
      <c r="I52" s="17">
        <v>600</v>
      </c>
      <c r="J52" s="17">
        <v>650</v>
      </c>
      <c r="K52" s="17">
        <v>1570</v>
      </c>
      <c r="L52" s="17">
        <v>1665</v>
      </c>
      <c r="M52" s="6" t="s">
        <v>193</v>
      </c>
      <c r="N52" s="79"/>
    </row>
    <row r="53" spans="1:14" ht="87.75" customHeight="1">
      <c r="A53" s="5" t="s">
        <v>28</v>
      </c>
      <c r="B53" s="6" t="s">
        <v>8</v>
      </c>
      <c r="C53" s="8"/>
      <c r="D53" s="13" t="s">
        <v>142</v>
      </c>
      <c r="E53" s="1" t="s">
        <v>98</v>
      </c>
      <c r="F53" s="17">
        <v>0</v>
      </c>
      <c r="G53" s="20">
        <f t="shared" si="16"/>
        <v>218.7</v>
      </c>
      <c r="H53" s="17">
        <v>75.2</v>
      </c>
      <c r="I53" s="17">
        <v>31.5</v>
      </c>
      <c r="J53" s="17">
        <v>35</v>
      </c>
      <c r="K53" s="17">
        <v>37</v>
      </c>
      <c r="L53" s="17">
        <v>40</v>
      </c>
      <c r="M53" s="6" t="s">
        <v>194</v>
      </c>
      <c r="N53" s="79"/>
    </row>
    <row r="54" spans="1:14" ht="87.75" customHeight="1">
      <c r="A54" s="5" t="s">
        <v>29</v>
      </c>
      <c r="B54" s="6" t="s">
        <v>250</v>
      </c>
      <c r="C54" s="8"/>
      <c r="D54" s="13" t="s">
        <v>142</v>
      </c>
      <c r="E54" s="1" t="s">
        <v>98</v>
      </c>
      <c r="F54" s="17">
        <v>145</v>
      </c>
      <c r="G54" s="20">
        <f t="shared" si="16"/>
        <v>46</v>
      </c>
      <c r="H54" s="17">
        <v>6</v>
      </c>
      <c r="I54" s="17">
        <v>0</v>
      </c>
      <c r="J54" s="17">
        <v>14</v>
      </c>
      <c r="K54" s="17">
        <v>26</v>
      </c>
      <c r="L54" s="17">
        <v>0</v>
      </c>
      <c r="M54" s="6" t="s">
        <v>196</v>
      </c>
      <c r="N54" s="79"/>
    </row>
    <row r="55" spans="1:14" ht="88.5" customHeight="1">
      <c r="A55" s="5" t="s">
        <v>30</v>
      </c>
      <c r="B55" s="6" t="s">
        <v>198</v>
      </c>
      <c r="C55" s="8"/>
      <c r="D55" s="13" t="s">
        <v>142</v>
      </c>
      <c r="E55" s="1" t="s">
        <v>98</v>
      </c>
      <c r="F55" s="17">
        <v>60</v>
      </c>
      <c r="G55" s="20">
        <f t="shared" si="16"/>
        <v>441</v>
      </c>
      <c r="H55" s="17">
        <v>80</v>
      </c>
      <c r="I55" s="17">
        <v>84</v>
      </c>
      <c r="J55" s="17">
        <v>88</v>
      </c>
      <c r="K55" s="17">
        <v>92</v>
      </c>
      <c r="L55" s="17">
        <v>97</v>
      </c>
      <c r="M55" s="42" t="s">
        <v>236</v>
      </c>
      <c r="N55" s="79"/>
    </row>
    <row r="56" spans="1:14" ht="87" customHeight="1">
      <c r="A56" s="5" t="s">
        <v>31</v>
      </c>
      <c r="B56" s="6" t="s">
        <v>197</v>
      </c>
      <c r="C56" s="8"/>
      <c r="D56" s="13" t="s">
        <v>142</v>
      </c>
      <c r="E56" s="1" t="s">
        <v>98</v>
      </c>
      <c r="F56" s="17">
        <v>60</v>
      </c>
      <c r="G56" s="20">
        <f t="shared" si="16"/>
        <v>380.5</v>
      </c>
      <c r="H56" s="17">
        <v>69</v>
      </c>
      <c r="I56" s="17">
        <v>72.4</v>
      </c>
      <c r="J56" s="17">
        <v>75.9</v>
      </c>
      <c r="K56" s="17">
        <v>79.6</v>
      </c>
      <c r="L56" s="17">
        <v>83.6</v>
      </c>
      <c r="M56" s="6" t="s">
        <v>237</v>
      </c>
      <c r="N56" s="79"/>
    </row>
    <row r="57" spans="1:14" ht="87.75" customHeight="1">
      <c r="A57" s="78" t="s">
        <v>32</v>
      </c>
      <c r="B57" s="68" t="s">
        <v>199</v>
      </c>
      <c r="C57" s="76"/>
      <c r="D57" s="13" t="s">
        <v>142</v>
      </c>
      <c r="E57" s="1" t="s">
        <v>98</v>
      </c>
      <c r="F57" s="17">
        <v>250</v>
      </c>
      <c r="G57" s="20">
        <f t="shared" si="16"/>
        <v>1446.5</v>
      </c>
      <c r="H57" s="17">
        <v>262.3</v>
      </c>
      <c r="I57" s="17">
        <v>275.2</v>
      </c>
      <c r="J57" s="17">
        <v>288.6</v>
      </c>
      <c r="K57" s="17">
        <v>302.8</v>
      </c>
      <c r="L57" s="17">
        <v>317.6</v>
      </c>
      <c r="M57" s="62" t="s">
        <v>13</v>
      </c>
      <c r="N57" s="79"/>
    </row>
    <row r="58" spans="1:14" ht="53.25" customHeight="1">
      <c r="A58" s="78"/>
      <c r="B58" s="68"/>
      <c r="C58" s="76"/>
      <c r="D58" s="13" t="s">
        <v>144</v>
      </c>
      <c r="E58" s="1" t="s">
        <v>98</v>
      </c>
      <c r="F58" s="17">
        <v>175</v>
      </c>
      <c r="G58" s="20">
        <f t="shared" si="16"/>
        <v>954</v>
      </c>
      <c r="H58" s="17">
        <v>183.6</v>
      </c>
      <c r="I58" s="17">
        <v>192.6</v>
      </c>
      <c r="J58" s="17">
        <v>192.6</v>
      </c>
      <c r="K58" s="17">
        <v>192.6</v>
      </c>
      <c r="L58" s="17">
        <v>192.6</v>
      </c>
      <c r="M58" s="63"/>
      <c r="N58" s="79"/>
    </row>
    <row r="59" spans="1:14" ht="87.75" customHeight="1">
      <c r="A59" s="5" t="s">
        <v>33</v>
      </c>
      <c r="B59" s="6" t="s">
        <v>200</v>
      </c>
      <c r="C59" s="8"/>
      <c r="D59" s="13" t="s">
        <v>142</v>
      </c>
      <c r="E59" s="1" t="s">
        <v>98</v>
      </c>
      <c r="F59" s="17">
        <v>50</v>
      </c>
      <c r="G59" s="20">
        <f t="shared" si="16"/>
        <v>2630.6</v>
      </c>
      <c r="H59" s="17">
        <v>444.5</v>
      </c>
      <c r="I59" s="17">
        <v>445.1</v>
      </c>
      <c r="J59" s="17">
        <v>445.8</v>
      </c>
      <c r="K59" s="17">
        <v>543.6</v>
      </c>
      <c r="L59" s="17">
        <v>751.6</v>
      </c>
      <c r="M59" s="6" t="s">
        <v>233</v>
      </c>
      <c r="N59" s="79"/>
    </row>
    <row r="60" spans="1:14" ht="88.5" customHeight="1">
      <c r="A60" s="5" t="s">
        <v>34</v>
      </c>
      <c r="B60" s="6" t="s">
        <v>201</v>
      </c>
      <c r="C60" s="8"/>
      <c r="D60" s="13" t="s">
        <v>142</v>
      </c>
      <c r="E60" s="1" t="s">
        <v>98</v>
      </c>
      <c r="F60" s="17">
        <v>240</v>
      </c>
      <c r="G60" s="20">
        <f t="shared" si="16"/>
        <v>2129</v>
      </c>
      <c r="H60" s="17">
        <v>379</v>
      </c>
      <c r="I60" s="17">
        <v>395</v>
      </c>
      <c r="J60" s="17">
        <v>410</v>
      </c>
      <c r="K60" s="17">
        <v>450</v>
      </c>
      <c r="L60" s="17">
        <v>495</v>
      </c>
      <c r="M60" s="6" t="s">
        <v>234</v>
      </c>
      <c r="N60" s="79"/>
    </row>
    <row r="61" spans="1:14" ht="87" customHeight="1">
      <c r="A61" s="78" t="s">
        <v>35</v>
      </c>
      <c r="B61" s="66" t="s">
        <v>202</v>
      </c>
      <c r="C61" s="76"/>
      <c r="D61" s="13" t="s">
        <v>142</v>
      </c>
      <c r="E61" s="1" t="s">
        <v>98</v>
      </c>
      <c r="F61" s="17">
        <v>306.4</v>
      </c>
      <c r="G61" s="20">
        <f t="shared" si="16"/>
        <v>1123.8</v>
      </c>
      <c r="H61" s="17">
        <v>387.2</v>
      </c>
      <c r="I61" s="17">
        <v>155.4</v>
      </c>
      <c r="J61" s="17">
        <v>162.7</v>
      </c>
      <c r="K61" s="17">
        <v>244.1</v>
      </c>
      <c r="L61" s="17">
        <v>174.4</v>
      </c>
      <c r="M61" s="24" t="s">
        <v>238</v>
      </c>
      <c r="N61" s="79"/>
    </row>
    <row r="62" spans="1:14" ht="27.75" customHeight="1">
      <c r="A62" s="78"/>
      <c r="B62" s="67"/>
      <c r="C62" s="76"/>
      <c r="D62" s="13" t="s">
        <v>143</v>
      </c>
      <c r="E62" s="1" t="s">
        <v>98</v>
      </c>
      <c r="F62" s="17">
        <v>19.1</v>
      </c>
      <c r="G62" s="20">
        <f t="shared" si="16"/>
        <v>50.2</v>
      </c>
      <c r="H62" s="17">
        <v>37.2</v>
      </c>
      <c r="I62" s="17">
        <v>3</v>
      </c>
      <c r="J62" s="17">
        <v>2</v>
      </c>
      <c r="K62" s="17">
        <v>3</v>
      </c>
      <c r="L62" s="17">
        <v>5</v>
      </c>
      <c r="M62" s="25"/>
      <c r="N62" s="79"/>
    </row>
    <row r="63" spans="1:14" ht="88.5" customHeight="1">
      <c r="A63" s="5" t="s">
        <v>35</v>
      </c>
      <c r="B63" s="6" t="s">
        <v>203</v>
      </c>
      <c r="C63" s="8"/>
      <c r="D63" s="13" t="s">
        <v>142</v>
      </c>
      <c r="E63" s="1" t="s">
        <v>98</v>
      </c>
      <c r="F63" s="17">
        <v>130</v>
      </c>
      <c r="G63" s="20">
        <f t="shared" si="16"/>
        <v>450</v>
      </c>
      <c r="H63" s="17">
        <v>80</v>
      </c>
      <c r="I63" s="17">
        <v>85</v>
      </c>
      <c r="J63" s="17">
        <v>90</v>
      </c>
      <c r="K63" s="17">
        <v>95</v>
      </c>
      <c r="L63" s="17">
        <v>100</v>
      </c>
      <c r="M63" s="25"/>
      <c r="N63" s="79"/>
    </row>
    <row r="64" spans="1:14" ht="21" customHeight="1">
      <c r="A64" s="78" t="s">
        <v>36</v>
      </c>
      <c r="B64" s="66" t="s">
        <v>111</v>
      </c>
      <c r="C64" s="76" t="s">
        <v>232</v>
      </c>
      <c r="D64" s="13" t="s">
        <v>145</v>
      </c>
      <c r="E64" s="1" t="s">
        <v>98</v>
      </c>
      <c r="F64" s="18">
        <f>SUM(F65:F67)</f>
        <v>8153.759999999999</v>
      </c>
      <c r="G64" s="18">
        <f aca="true" t="shared" si="17" ref="G64:L64">SUM(G65:G67)</f>
        <v>69136.2</v>
      </c>
      <c r="H64" s="18">
        <f t="shared" si="17"/>
        <v>11843.900000000001</v>
      </c>
      <c r="I64" s="18">
        <f t="shared" si="17"/>
        <v>13100.7</v>
      </c>
      <c r="J64" s="18">
        <f t="shared" si="17"/>
        <v>14875</v>
      </c>
      <c r="K64" s="18">
        <f t="shared" si="17"/>
        <v>14269.1</v>
      </c>
      <c r="L64" s="18">
        <f t="shared" si="17"/>
        <v>15047.5</v>
      </c>
      <c r="M64" s="78" t="s">
        <v>235</v>
      </c>
      <c r="N64" s="79"/>
    </row>
    <row r="65" spans="1:14" ht="90.75" customHeight="1">
      <c r="A65" s="78"/>
      <c r="B65" s="79"/>
      <c r="C65" s="76"/>
      <c r="D65" s="13" t="s">
        <v>142</v>
      </c>
      <c r="E65" s="1" t="s">
        <v>98</v>
      </c>
      <c r="F65" s="18">
        <f>F68+F73+F74+F75+F77+F78+F79+F81</f>
        <v>7558.759999999999</v>
      </c>
      <c r="G65" s="18">
        <f aca="true" t="shared" si="18" ref="G65:L65">G68+G73+G74+G75+G77+G78+G79+G81</f>
        <v>66193.9</v>
      </c>
      <c r="H65" s="18">
        <f t="shared" si="18"/>
        <v>11235.7</v>
      </c>
      <c r="I65" s="18">
        <f t="shared" si="18"/>
        <v>12467.8</v>
      </c>
      <c r="J65" s="18">
        <f t="shared" si="18"/>
        <v>14235.699999999999</v>
      </c>
      <c r="K65" s="18">
        <f t="shared" si="18"/>
        <v>13738.9</v>
      </c>
      <c r="L65" s="18">
        <f t="shared" si="18"/>
        <v>14515.8</v>
      </c>
      <c r="M65" s="78"/>
      <c r="N65" s="79"/>
    </row>
    <row r="66" spans="1:14" ht="52.5" customHeight="1">
      <c r="A66" s="78"/>
      <c r="B66" s="79"/>
      <c r="C66" s="76"/>
      <c r="D66" s="13" t="s">
        <v>144</v>
      </c>
      <c r="E66" s="1" t="s">
        <v>98</v>
      </c>
      <c r="F66" s="18">
        <f aca="true" t="shared" si="19" ref="F66:L66">F76</f>
        <v>460</v>
      </c>
      <c r="G66" s="18">
        <f t="shared" si="19"/>
        <v>2487.5</v>
      </c>
      <c r="H66" s="18">
        <f t="shared" si="19"/>
        <v>482.7</v>
      </c>
      <c r="I66" s="18">
        <f t="shared" si="19"/>
        <v>501.2</v>
      </c>
      <c r="J66" s="18">
        <f t="shared" si="19"/>
        <v>501.2</v>
      </c>
      <c r="K66" s="18">
        <f t="shared" si="19"/>
        <v>501.2</v>
      </c>
      <c r="L66" s="18">
        <f t="shared" si="19"/>
        <v>501.2</v>
      </c>
      <c r="M66" s="78"/>
      <c r="N66" s="79"/>
    </row>
    <row r="67" spans="1:14" ht="27" customHeight="1">
      <c r="A67" s="78"/>
      <c r="B67" s="67"/>
      <c r="C67" s="76"/>
      <c r="D67" s="13" t="s">
        <v>143</v>
      </c>
      <c r="E67" s="1" t="s">
        <v>98</v>
      </c>
      <c r="F67" s="18">
        <f>F80</f>
        <v>135</v>
      </c>
      <c r="G67" s="18">
        <f aca="true" t="shared" si="20" ref="G67:L67">G80</f>
        <v>454.8</v>
      </c>
      <c r="H67" s="18">
        <f t="shared" si="20"/>
        <v>125.5</v>
      </c>
      <c r="I67" s="18">
        <f t="shared" si="20"/>
        <v>131.7</v>
      </c>
      <c r="J67" s="18">
        <f t="shared" si="20"/>
        <v>138.1</v>
      </c>
      <c r="K67" s="18">
        <f t="shared" si="20"/>
        <v>29</v>
      </c>
      <c r="L67" s="18">
        <f t="shared" si="20"/>
        <v>30.5</v>
      </c>
      <c r="M67" s="78"/>
      <c r="N67" s="79"/>
    </row>
    <row r="68" spans="1:14" ht="87" customHeight="1">
      <c r="A68" s="5" t="s">
        <v>37</v>
      </c>
      <c r="B68" s="6" t="s">
        <v>204</v>
      </c>
      <c r="C68" s="8"/>
      <c r="D68" s="13" t="s">
        <v>142</v>
      </c>
      <c r="E68" s="1" t="s">
        <v>98</v>
      </c>
      <c r="F68" s="18">
        <f>F69+F70+F71+F72</f>
        <v>2054.41</v>
      </c>
      <c r="G68" s="18">
        <f aca="true" t="shared" si="21" ref="G68:L68">G69+G70+G71+G72</f>
        <v>22531</v>
      </c>
      <c r="H68" s="18">
        <f t="shared" si="21"/>
        <v>3917.5</v>
      </c>
      <c r="I68" s="18">
        <f t="shared" si="21"/>
        <v>4293</v>
      </c>
      <c r="J68" s="18">
        <f t="shared" si="21"/>
        <v>5501</v>
      </c>
      <c r="K68" s="18">
        <f t="shared" si="21"/>
        <v>4349</v>
      </c>
      <c r="L68" s="18">
        <f t="shared" si="21"/>
        <v>4470.5</v>
      </c>
      <c r="M68" s="42"/>
      <c r="N68" s="79"/>
    </row>
    <row r="69" spans="1:14" ht="87" customHeight="1">
      <c r="A69" s="5" t="s">
        <v>38</v>
      </c>
      <c r="B69" s="6" t="s">
        <v>6</v>
      </c>
      <c r="C69" s="8"/>
      <c r="D69" s="13" t="s">
        <v>142</v>
      </c>
      <c r="E69" s="1" t="s">
        <v>98</v>
      </c>
      <c r="F69" s="17">
        <v>1845.9</v>
      </c>
      <c r="G69" s="20">
        <v>11600</v>
      </c>
      <c r="H69" s="17">
        <v>2600</v>
      </c>
      <c r="I69" s="17">
        <v>2000</v>
      </c>
      <c r="J69" s="17">
        <v>3000</v>
      </c>
      <c r="K69" s="17">
        <v>2000</v>
      </c>
      <c r="L69" s="17">
        <v>2000</v>
      </c>
      <c r="M69" s="6" t="s">
        <v>192</v>
      </c>
      <c r="N69" s="79"/>
    </row>
    <row r="70" spans="1:14" ht="90" customHeight="1">
      <c r="A70" s="5" t="s">
        <v>39</v>
      </c>
      <c r="B70" s="6" t="s">
        <v>7</v>
      </c>
      <c r="C70" s="8"/>
      <c r="D70" s="13" t="s">
        <v>142</v>
      </c>
      <c r="E70" s="1" t="s">
        <v>98</v>
      </c>
      <c r="F70" s="17">
        <v>0</v>
      </c>
      <c r="G70" s="20">
        <v>7742</v>
      </c>
      <c r="H70" s="17">
        <v>717</v>
      </c>
      <c r="I70" s="17">
        <v>1680</v>
      </c>
      <c r="J70" s="17">
        <v>1865</v>
      </c>
      <c r="K70" s="17">
        <v>1690</v>
      </c>
      <c r="L70" s="17">
        <v>1790</v>
      </c>
      <c r="M70" s="6" t="s">
        <v>193</v>
      </c>
      <c r="N70" s="79"/>
    </row>
    <row r="71" spans="1:14" ht="85.5" customHeight="1">
      <c r="A71" s="5" t="s">
        <v>40</v>
      </c>
      <c r="B71" s="6" t="s">
        <v>8</v>
      </c>
      <c r="C71" s="8"/>
      <c r="D71" s="13" t="s">
        <v>142</v>
      </c>
      <c r="E71" s="1" t="s">
        <v>98</v>
      </c>
      <c r="F71" s="17">
        <v>0</v>
      </c>
      <c r="G71" s="20">
        <v>1386</v>
      </c>
      <c r="H71" s="17">
        <v>253</v>
      </c>
      <c r="I71" s="17">
        <v>258</v>
      </c>
      <c r="J71" s="17">
        <v>274.5</v>
      </c>
      <c r="K71" s="17">
        <v>292</v>
      </c>
      <c r="L71" s="17">
        <v>308.5</v>
      </c>
      <c r="M71" s="6" t="s">
        <v>194</v>
      </c>
      <c r="N71" s="79"/>
    </row>
    <row r="72" spans="1:14" ht="96">
      <c r="A72" s="5" t="s">
        <v>41</v>
      </c>
      <c r="B72" s="6" t="s">
        <v>250</v>
      </c>
      <c r="C72" s="8"/>
      <c r="D72" s="13" t="s">
        <v>142</v>
      </c>
      <c r="E72" s="1" t="s">
        <v>98</v>
      </c>
      <c r="F72" s="17">
        <v>208.51</v>
      </c>
      <c r="G72" s="20">
        <v>1803</v>
      </c>
      <c r="H72" s="17">
        <v>347.5</v>
      </c>
      <c r="I72" s="17">
        <v>355</v>
      </c>
      <c r="J72" s="17">
        <v>361.5</v>
      </c>
      <c r="K72" s="17">
        <v>367</v>
      </c>
      <c r="L72" s="17">
        <v>372</v>
      </c>
      <c r="M72" s="6" t="s">
        <v>205</v>
      </c>
      <c r="N72" s="79"/>
    </row>
    <row r="73" spans="1:14" ht="96">
      <c r="A73" s="5" t="s">
        <v>42</v>
      </c>
      <c r="B73" s="6" t="s">
        <v>206</v>
      </c>
      <c r="C73" s="8"/>
      <c r="D73" s="13" t="s">
        <v>142</v>
      </c>
      <c r="E73" s="1" t="s">
        <v>98</v>
      </c>
      <c r="F73" s="17">
        <v>1478</v>
      </c>
      <c r="G73" s="20">
        <v>8601.5</v>
      </c>
      <c r="H73" s="17">
        <v>1559.5</v>
      </c>
      <c r="I73" s="17">
        <v>1636</v>
      </c>
      <c r="J73" s="17">
        <v>1716</v>
      </c>
      <c r="K73" s="17">
        <v>1801</v>
      </c>
      <c r="L73" s="17">
        <v>1889</v>
      </c>
      <c r="M73" s="6" t="s">
        <v>236</v>
      </c>
      <c r="N73" s="79"/>
    </row>
    <row r="74" spans="1:14" ht="96">
      <c r="A74" s="5" t="s">
        <v>43</v>
      </c>
      <c r="B74" s="6" t="s">
        <v>207</v>
      </c>
      <c r="C74" s="8"/>
      <c r="D74" s="13" t="s">
        <v>142</v>
      </c>
      <c r="E74" s="1" t="s">
        <v>98</v>
      </c>
      <c r="F74" s="17">
        <v>157</v>
      </c>
      <c r="G74" s="20">
        <v>931.8</v>
      </c>
      <c r="H74" s="17">
        <v>169</v>
      </c>
      <c r="I74" s="17">
        <v>177.2</v>
      </c>
      <c r="J74" s="17">
        <v>185.9</v>
      </c>
      <c r="K74" s="17">
        <v>195.1</v>
      </c>
      <c r="L74" s="17">
        <v>204.6</v>
      </c>
      <c r="M74" s="6" t="s">
        <v>237</v>
      </c>
      <c r="N74" s="79"/>
    </row>
    <row r="75" spans="1:14" ht="89.25" customHeight="1">
      <c r="A75" s="78" t="s">
        <v>44</v>
      </c>
      <c r="B75" s="66" t="s">
        <v>13</v>
      </c>
      <c r="C75" s="76"/>
      <c r="D75" s="13" t="s">
        <v>142</v>
      </c>
      <c r="E75" s="1" t="s">
        <v>98</v>
      </c>
      <c r="F75" s="17">
        <v>1261</v>
      </c>
      <c r="G75" s="20">
        <v>7294.6</v>
      </c>
      <c r="H75" s="17">
        <v>1322.8</v>
      </c>
      <c r="I75" s="17">
        <v>1387.6</v>
      </c>
      <c r="J75" s="17">
        <v>1455.5</v>
      </c>
      <c r="K75" s="17">
        <v>1527</v>
      </c>
      <c r="L75" s="17">
        <v>1601.7</v>
      </c>
      <c r="M75" s="66" t="s">
        <v>13</v>
      </c>
      <c r="N75" s="79"/>
    </row>
    <row r="76" spans="1:14" ht="51" customHeight="1">
      <c r="A76" s="78"/>
      <c r="B76" s="67"/>
      <c r="C76" s="76"/>
      <c r="D76" s="13" t="s">
        <v>144</v>
      </c>
      <c r="E76" s="1" t="s">
        <v>98</v>
      </c>
      <c r="F76" s="17">
        <v>460</v>
      </c>
      <c r="G76" s="20">
        <v>2487.5</v>
      </c>
      <c r="H76" s="17">
        <v>482.7</v>
      </c>
      <c r="I76" s="17">
        <v>501.2</v>
      </c>
      <c r="J76" s="17">
        <v>501.2</v>
      </c>
      <c r="K76" s="17">
        <v>501.2</v>
      </c>
      <c r="L76" s="17">
        <v>501.2</v>
      </c>
      <c r="M76" s="67"/>
      <c r="N76" s="79"/>
    </row>
    <row r="77" spans="1:14" ht="90.75" customHeight="1">
      <c r="A77" s="5" t="s">
        <v>44</v>
      </c>
      <c r="B77" s="6" t="s">
        <v>249</v>
      </c>
      <c r="C77" s="8"/>
      <c r="D77" s="13" t="s">
        <v>142</v>
      </c>
      <c r="E77" s="1" t="s">
        <v>98</v>
      </c>
      <c r="F77" s="17">
        <v>342.2</v>
      </c>
      <c r="G77" s="20">
        <v>7667.6</v>
      </c>
      <c r="H77" s="17">
        <v>1299.3</v>
      </c>
      <c r="I77" s="17">
        <v>1389.1</v>
      </c>
      <c r="J77" s="17">
        <v>1533.8</v>
      </c>
      <c r="K77" s="17">
        <v>1619.3</v>
      </c>
      <c r="L77" s="17">
        <v>1826.1</v>
      </c>
      <c r="M77" s="6" t="s">
        <v>233</v>
      </c>
      <c r="N77" s="79"/>
    </row>
    <row r="78" spans="1:14" ht="90.75" customHeight="1">
      <c r="A78" s="5" t="s">
        <v>45</v>
      </c>
      <c r="B78" s="6" t="s">
        <v>208</v>
      </c>
      <c r="C78" s="8"/>
      <c r="D78" s="13" t="s">
        <v>142</v>
      </c>
      <c r="E78" s="1" t="s">
        <v>98</v>
      </c>
      <c r="F78" s="17">
        <v>1293</v>
      </c>
      <c r="G78" s="20">
        <v>8541</v>
      </c>
      <c r="H78" s="17">
        <v>1416</v>
      </c>
      <c r="I78" s="17">
        <v>1555</v>
      </c>
      <c r="J78" s="17">
        <v>1705</v>
      </c>
      <c r="K78" s="17">
        <v>1850</v>
      </c>
      <c r="L78" s="17">
        <v>2015</v>
      </c>
      <c r="M78" s="6" t="s">
        <v>234</v>
      </c>
      <c r="N78" s="79"/>
    </row>
    <row r="79" spans="1:14" ht="89.25" customHeight="1">
      <c r="A79" s="78" t="s">
        <v>46</v>
      </c>
      <c r="B79" s="66" t="s">
        <v>209</v>
      </c>
      <c r="C79" s="76"/>
      <c r="D79" s="13" t="s">
        <v>142</v>
      </c>
      <c r="E79" s="1" t="s">
        <v>98</v>
      </c>
      <c r="F79" s="17">
        <v>733.15</v>
      </c>
      <c r="G79" s="20">
        <v>8966.4</v>
      </c>
      <c r="H79" s="17">
        <v>1291.6</v>
      </c>
      <c r="I79" s="17">
        <v>1729.9</v>
      </c>
      <c r="J79" s="17">
        <v>1818.5</v>
      </c>
      <c r="K79" s="17">
        <v>2017.5</v>
      </c>
      <c r="L79" s="17">
        <v>2108.9</v>
      </c>
      <c r="M79" s="66" t="s">
        <v>238</v>
      </c>
      <c r="N79" s="79"/>
    </row>
    <row r="80" spans="1:14" ht="24">
      <c r="A80" s="78"/>
      <c r="B80" s="67"/>
      <c r="C80" s="76"/>
      <c r="D80" s="13" t="s">
        <v>143</v>
      </c>
      <c r="E80" s="1" t="s">
        <v>98</v>
      </c>
      <c r="F80" s="17">
        <v>135</v>
      </c>
      <c r="G80" s="20">
        <v>454.8</v>
      </c>
      <c r="H80" s="17">
        <v>125.5</v>
      </c>
      <c r="I80" s="17">
        <v>131.7</v>
      </c>
      <c r="J80" s="17">
        <v>138.1</v>
      </c>
      <c r="K80" s="17">
        <v>29</v>
      </c>
      <c r="L80" s="17">
        <v>30.5</v>
      </c>
      <c r="M80" s="67"/>
      <c r="N80" s="79"/>
    </row>
    <row r="81" spans="1:14" ht="84.75" customHeight="1">
      <c r="A81" s="5" t="s">
        <v>47</v>
      </c>
      <c r="B81" s="6" t="s">
        <v>210</v>
      </c>
      <c r="C81" s="8"/>
      <c r="D81" s="13" t="s">
        <v>142</v>
      </c>
      <c r="E81" s="1" t="s">
        <v>98</v>
      </c>
      <c r="F81" s="17">
        <v>240</v>
      </c>
      <c r="G81" s="20">
        <v>1660</v>
      </c>
      <c r="H81" s="17">
        <v>260</v>
      </c>
      <c r="I81" s="17">
        <v>300</v>
      </c>
      <c r="J81" s="17">
        <v>320</v>
      </c>
      <c r="K81" s="17">
        <v>380</v>
      </c>
      <c r="L81" s="17">
        <v>400</v>
      </c>
      <c r="M81" s="6" t="s">
        <v>239</v>
      </c>
      <c r="N81" s="79"/>
    </row>
    <row r="82" spans="1:14" ht="18.75" customHeight="1">
      <c r="A82" s="78" t="s">
        <v>48</v>
      </c>
      <c r="B82" s="66" t="s">
        <v>190</v>
      </c>
      <c r="C82" s="76"/>
      <c r="D82" s="13" t="s">
        <v>145</v>
      </c>
      <c r="E82" s="1" t="s">
        <v>98</v>
      </c>
      <c r="F82" s="18">
        <f>SUM(F83:F84)</f>
        <v>1172.6</v>
      </c>
      <c r="G82" s="18">
        <f aca="true" t="shared" si="22" ref="G82:L82">SUM(G83:G84)</f>
        <v>8986.9</v>
      </c>
      <c r="H82" s="18">
        <f t="shared" si="22"/>
        <v>1503.2</v>
      </c>
      <c r="I82" s="18">
        <f t="shared" si="22"/>
        <v>1732.4999999999998</v>
      </c>
      <c r="J82" s="18">
        <f t="shared" si="22"/>
        <v>1825.6000000000001</v>
      </c>
      <c r="K82" s="18">
        <f t="shared" si="22"/>
        <v>1916.5999999999997</v>
      </c>
      <c r="L82" s="18">
        <f t="shared" si="22"/>
        <v>2009</v>
      </c>
      <c r="M82" s="28"/>
      <c r="N82" s="79"/>
    </row>
    <row r="83" spans="1:14" ht="89.25" customHeight="1">
      <c r="A83" s="78"/>
      <c r="B83" s="79"/>
      <c r="C83" s="76"/>
      <c r="D83" s="13" t="s">
        <v>142</v>
      </c>
      <c r="E83" s="1" t="s">
        <v>98</v>
      </c>
      <c r="F83" s="18">
        <f>F85+F90+F91+F92+F94+F95+F96+F97</f>
        <v>977.6</v>
      </c>
      <c r="G83" s="18">
        <f aca="true" t="shared" si="23" ref="G83:L83">G85+G90+G91+G92+G94+G95+G96+G97</f>
        <v>7923.9</v>
      </c>
      <c r="H83" s="18">
        <f t="shared" si="23"/>
        <v>1298.6000000000001</v>
      </c>
      <c r="I83" s="18">
        <f t="shared" si="23"/>
        <v>1517.8999999999999</v>
      </c>
      <c r="J83" s="18">
        <f t="shared" si="23"/>
        <v>1611.0000000000002</v>
      </c>
      <c r="K83" s="18">
        <f t="shared" si="23"/>
        <v>1701.9999999999998</v>
      </c>
      <c r="L83" s="18">
        <f t="shared" si="23"/>
        <v>1794.4</v>
      </c>
      <c r="M83" s="42"/>
      <c r="N83" s="79"/>
    </row>
    <row r="84" spans="1:14" ht="48">
      <c r="A84" s="78"/>
      <c r="B84" s="67"/>
      <c r="C84" s="76"/>
      <c r="D84" s="13" t="s">
        <v>144</v>
      </c>
      <c r="E84" s="1" t="s">
        <v>98</v>
      </c>
      <c r="F84" s="17">
        <f>F93</f>
        <v>195</v>
      </c>
      <c r="G84" s="17">
        <f aca="true" t="shared" si="24" ref="G84:L84">G93</f>
        <v>1063</v>
      </c>
      <c r="H84" s="17">
        <f t="shared" si="24"/>
        <v>204.6</v>
      </c>
      <c r="I84" s="17">
        <f t="shared" si="24"/>
        <v>214.6</v>
      </c>
      <c r="J84" s="17">
        <f t="shared" si="24"/>
        <v>214.6</v>
      </c>
      <c r="K84" s="17">
        <f t="shared" si="24"/>
        <v>214.6</v>
      </c>
      <c r="L84" s="17">
        <f t="shared" si="24"/>
        <v>214.6</v>
      </c>
      <c r="M84" s="43"/>
      <c r="N84" s="79"/>
    </row>
    <row r="85" spans="1:14" ht="96">
      <c r="A85" s="5" t="s">
        <v>49</v>
      </c>
      <c r="B85" s="6" t="s">
        <v>211</v>
      </c>
      <c r="C85" s="8"/>
      <c r="D85" s="13" t="s">
        <v>142</v>
      </c>
      <c r="E85" s="1" t="s">
        <v>98</v>
      </c>
      <c r="F85" s="18">
        <f>F86+F87+F88+F89</f>
        <v>315</v>
      </c>
      <c r="G85" s="33">
        <f>SUM(H85:L85)</f>
        <v>2644.7</v>
      </c>
      <c r="H85" s="18">
        <f>SUM(H86:H89)</f>
        <v>317.2</v>
      </c>
      <c r="I85" s="18">
        <f>SUM(I86:I89)</f>
        <v>519.6</v>
      </c>
      <c r="J85" s="18">
        <f>SUM(J86:J89)</f>
        <v>561.9</v>
      </c>
      <c r="K85" s="18">
        <f>SUM(K86:K89)</f>
        <v>604</v>
      </c>
      <c r="L85" s="18">
        <f>SUM(L86:L89)</f>
        <v>642</v>
      </c>
      <c r="M85" s="42"/>
      <c r="N85" s="79"/>
    </row>
    <row r="86" spans="1:14" ht="96">
      <c r="A86" s="5" t="s">
        <v>50</v>
      </c>
      <c r="B86" s="6" t="s">
        <v>139</v>
      </c>
      <c r="C86" s="8"/>
      <c r="D86" s="13" t="s">
        <v>142</v>
      </c>
      <c r="E86" s="1" t="s">
        <v>98</v>
      </c>
      <c r="F86" s="17">
        <v>120</v>
      </c>
      <c r="G86" s="20">
        <v>1300</v>
      </c>
      <c r="H86" s="17">
        <v>150</v>
      </c>
      <c r="I86" s="17">
        <v>250</v>
      </c>
      <c r="J86" s="17">
        <v>280</v>
      </c>
      <c r="K86" s="17">
        <v>300</v>
      </c>
      <c r="L86" s="17">
        <v>320</v>
      </c>
      <c r="M86" s="6" t="s">
        <v>192</v>
      </c>
      <c r="N86" s="79"/>
    </row>
    <row r="87" spans="1:14" ht="96">
      <c r="A87" s="5" t="s">
        <v>51</v>
      </c>
      <c r="B87" s="6" t="s">
        <v>7</v>
      </c>
      <c r="C87" s="8"/>
      <c r="D87" s="13" t="s">
        <v>142</v>
      </c>
      <c r="E87" s="1" t="s">
        <v>98</v>
      </c>
      <c r="F87" s="17">
        <v>156</v>
      </c>
      <c r="G87" s="20">
        <v>927</v>
      </c>
      <c r="H87" s="17">
        <v>82</v>
      </c>
      <c r="I87" s="17">
        <v>190</v>
      </c>
      <c r="J87" s="17">
        <v>200</v>
      </c>
      <c r="K87" s="17">
        <v>220</v>
      </c>
      <c r="L87" s="17">
        <v>235</v>
      </c>
      <c r="M87" s="6" t="s">
        <v>193</v>
      </c>
      <c r="N87" s="79"/>
    </row>
    <row r="88" spans="1:14" ht="96">
      <c r="A88" s="5" t="s">
        <v>52</v>
      </c>
      <c r="B88" s="6" t="s">
        <v>8</v>
      </c>
      <c r="C88" s="8"/>
      <c r="D88" s="13" t="s">
        <v>142</v>
      </c>
      <c r="E88" s="1" t="s">
        <v>98</v>
      </c>
      <c r="F88" s="17">
        <v>0</v>
      </c>
      <c r="G88" s="20">
        <v>217.7</v>
      </c>
      <c r="H88" s="17">
        <v>45.2</v>
      </c>
      <c r="I88" s="17">
        <v>39.6</v>
      </c>
      <c r="J88" s="17">
        <v>41.9</v>
      </c>
      <c r="K88" s="17">
        <v>44</v>
      </c>
      <c r="L88" s="17">
        <v>47</v>
      </c>
      <c r="M88" s="42" t="s">
        <v>194</v>
      </c>
      <c r="N88" s="79"/>
    </row>
    <row r="89" spans="1:14" ht="96">
      <c r="A89" s="5" t="s">
        <v>53</v>
      </c>
      <c r="B89" s="6" t="s">
        <v>250</v>
      </c>
      <c r="C89" s="8"/>
      <c r="D89" s="13" t="s">
        <v>142</v>
      </c>
      <c r="E89" s="1" t="s">
        <v>98</v>
      </c>
      <c r="F89" s="17">
        <v>39</v>
      </c>
      <c r="G89" s="20">
        <v>200</v>
      </c>
      <c r="H89" s="17">
        <v>40</v>
      </c>
      <c r="I89" s="17">
        <v>40</v>
      </c>
      <c r="J89" s="17">
        <v>40</v>
      </c>
      <c r="K89" s="17">
        <v>40</v>
      </c>
      <c r="L89" s="17">
        <v>40</v>
      </c>
      <c r="M89" s="6" t="s">
        <v>250</v>
      </c>
      <c r="N89" s="79"/>
    </row>
    <row r="90" spans="1:14" ht="96">
      <c r="A90" s="5" t="s">
        <v>54</v>
      </c>
      <c r="B90" s="6" t="s">
        <v>212</v>
      </c>
      <c r="C90" s="8"/>
      <c r="D90" s="13" t="s">
        <v>142</v>
      </c>
      <c r="E90" s="1" t="s">
        <v>98</v>
      </c>
      <c r="F90" s="17">
        <v>96</v>
      </c>
      <c r="G90" s="20">
        <v>551</v>
      </c>
      <c r="H90" s="17">
        <v>100</v>
      </c>
      <c r="I90" s="17">
        <v>105</v>
      </c>
      <c r="J90" s="17">
        <v>110</v>
      </c>
      <c r="K90" s="17">
        <v>115</v>
      </c>
      <c r="L90" s="17">
        <v>121</v>
      </c>
      <c r="M90" s="6" t="s">
        <v>236</v>
      </c>
      <c r="N90" s="79"/>
    </row>
    <row r="91" spans="1:14" ht="86.25" customHeight="1">
      <c r="A91" s="5" t="s">
        <v>55</v>
      </c>
      <c r="B91" s="6" t="s">
        <v>213</v>
      </c>
      <c r="C91" s="8"/>
      <c r="D91" s="13" t="s">
        <v>142</v>
      </c>
      <c r="E91" s="1" t="s">
        <v>98</v>
      </c>
      <c r="F91" s="17">
        <v>0</v>
      </c>
      <c r="G91" s="20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6" t="s">
        <v>237</v>
      </c>
      <c r="N91" s="79"/>
    </row>
    <row r="92" spans="1:14" ht="84.75" customHeight="1">
      <c r="A92" s="78" t="s">
        <v>56</v>
      </c>
      <c r="B92" s="66" t="s">
        <v>13</v>
      </c>
      <c r="C92" s="76"/>
      <c r="D92" s="13" t="s">
        <v>142</v>
      </c>
      <c r="E92" s="1" t="s">
        <v>98</v>
      </c>
      <c r="F92" s="17">
        <v>261</v>
      </c>
      <c r="G92" s="20">
        <v>1509.9</v>
      </c>
      <c r="H92" s="17">
        <v>273.8</v>
      </c>
      <c r="I92" s="17">
        <v>287.2</v>
      </c>
      <c r="J92" s="17">
        <v>301.3</v>
      </c>
      <c r="K92" s="17">
        <v>316.1</v>
      </c>
      <c r="L92" s="17">
        <v>331.5</v>
      </c>
      <c r="M92" s="66" t="s">
        <v>13</v>
      </c>
      <c r="N92" s="79"/>
    </row>
    <row r="93" spans="1:14" ht="48">
      <c r="A93" s="78"/>
      <c r="B93" s="67"/>
      <c r="C93" s="76"/>
      <c r="D93" s="13" t="s">
        <v>144</v>
      </c>
      <c r="E93" s="1" t="s">
        <v>98</v>
      </c>
      <c r="F93" s="17">
        <v>195</v>
      </c>
      <c r="G93" s="20">
        <v>1063</v>
      </c>
      <c r="H93" s="17">
        <v>204.6</v>
      </c>
      <c r="I93" s="17">
        <v>214.6</v>
      </c>
      <c r="J93" s="17">
        <v>214.6</v>
      </c>
      <c r="K93" s="17">
        <v>214.6</v>
      </c>
      <c r="L93" s="17">
        <v>214.6</v>
      </c>
      <c r="M93" s="67"/>
      <c r="N93" s="79"/>
    </row>
    <row r="94" spans="1:14" ht="96">
      <c r="A94" s="5" t="s">
        <v>57</v>
      </c>
      <c r="B94" s="6" t="s">
        <v>214</v>
      </c>
      <c r="C94" s="8"/>
      <c r="D94" s="13" t="s">
        <v>142</v>
      </c>
      <c r="E94" s="1" t="s">
        <v>98</v>
      </c>
      <c r="F94" s="17">
        <v>81.7</v>
      </c>
      <c r="G94" s="20">
        <v>1721.4</v>
      </c>
      <c r="H94" s="17">
        <v>304.4</v>
      </c>
      <c r="I94" s="17">
        <v>323.9</v>
      </c>
      <c r="J94" s="17">
        <v>344.6</v>
      </c>
      <c r="K94" s="17">
        <v>363.6</v>
      </c>
      <c r="L94" s="17">
        <v>384.9</v>
      </c>
      <c r="M94" s="6" t="s">
        <v>233</v>
      </c>
      <c r="N94" s="79"/>
    </row>
    <row r="95" spans="1:14" ht="96">
      <c r="A95" s="5" t="s">
        <v>58</v>
      </c>
      <c r="B95" s="6" t="s">
        <v>215</v>
      </c>
      <c r="C95" s="8"/>
      <c r="D95" s="13" t="s">
        <v>142</v>
      </c>
      <c r="E95" s="1" t="s">
        <v>98</v>
      </c>
      <c r="F95" s="17">
        <v>30</v>
      </c>
      <c r="G95" s="20">
        <v>200</v>
      </c>
      <c r="H95" s="17">
        <v>36</v>
      </c>
      <c r="I95" s="17">
        <v>38</v>
      </c>
      <c r="J95" s="17">
        <v>40</v>
      </c>
      <c r="K95" s="17">
        <v>42</v>
      </c>
      <c r="L95" s="17">
        <v>44</v>
      </c>
      <c r="M95" s="6" t="s">
        <v>234</v>
      </c>
      <c r="N95" s="79"/>
    </row>
    <row r="96" spans="1:14" ht="96">
      <c r="A96" s="5" t="s">
        <v>59</v>
      </c>
      <c r="B96" s="11" t="s">
        <v>216</v>
      </c>
      <c r="C96" s="8"/>
      <c r="D96" s="13" t="s">
        <v>142</v>
      </c>
      <c r="E96" s="1" t="s">
        <v>98</v>
      </c>
      <c r="F96" s="17">
        <v>145.9</v>
      </c>
      <c r="G96" s="20">
        <v>1176.9</v>
      </c>
      <c r="H96" s="17">
        <v>243.2</v>
      </c>
      <c r="I96" s="17">
        <v>220.2</v>
      </c>
      <c r="J96" s="17">
        <v>229.2</v>
      </c>
      <c r="K96" s="17">
        <v>237.3</v>
      </c>
      <c r="L96" s="17">
        <v>247</v>
      </c>
      <c r="M96" s="28" t="s">
        <v>238</v>
      </c>
      <c r="N96" s="79"/>
    </row>
    <row r="97" spans="1:14" ht="88.5" customHeight="1">
      <c r="A97" s="5" t="s">
        <v>60</v>
      </c>
      <c r="B97" s="6" t="s">
        <v>217</v>
      </c>
      <c r="C97" s="8"/>
      <c r="D97" s="13" t="s">
        <v>142</v>
      </c>
      <c r="E97" s="1" t="s">
        <v>98</v>
      </c>
      <c r="F97" s="17">
        <v>48</v>
      </c>
      <c r="G97" s="20">
        <v>120</v>
      </c>
      <c r="H97" s="17">
        <v>24</v>
      </c>
      <c r="I97" s="17">
        <v>24</v>
      </c>
      <c r="J97" s="17">
        <v>24</v>
      </c>
      <c r="K97" s="17">
        <v>24</v>
      </c>
      <c r="L97" s="17">
        <v>24</v>
      </c>
      <c r="M97" s="6" t="s">
        <v>239</v>
      </c>
      <c r="N97" s="79"/>
    </row>
    <row r="98" spans="1:14" ht="18.75" customHeight="1">
      <c r="A98" s="78" t="s">
        <v>84</v>
      </c>
      <c r="B98" s="66" t="s">
        <v>112</v>
      </c>
      <c r="C98" s="76"/>
      <c r="D98" s="13" t="s">
        <v>145</v>
      </c>
      <c r="E98" s="1" t="s">
        <v>98</v>
      </c>
      <c r="F98" s="18">
        <f>SUM(F99:F101)</f>
        <v>1887.1</v>
      </c>
      <c r="G98" s="33">
        <f aca="true" t="shared" si="25" ref="G98:L98">SUM(G99:G101)</f>
        <v>19366.5</v>
      </c>
      <c r="H98" s="18">
        <f t="shared" si="25"/>
        <v>3328.5</v>
      </c>
      <c r="I98" s="18">
        <f t="shared" si="25"/>
        <v>3706.2</v>
      </c>
      <c r="J98" s="18">
        <f t="shared" si="25"/>
        <v>3897.7999999999997</v>
      </c>
      <c r="K98" s="18">
        <f t="shared" si="25"/>
        <v>4092.2999999999993</v>
      </c>
      <c r="L98" s="18">
        <f t="shared" si="25"/>
        <v>4341.700000000001</v>
      </c>
      <c r="M98" s="6"/>
      <c r="N98" s="79"/>
    </row>
    <row r="99" spans="1:14" ht="90.75" customHeight="1">
      <c r="A99" s="78"/>
      <c r="B99" s="79"/>
      <c r="C99" s="76"/>
      <c r="D99" s="13" t="s">
        <v>142</v>
      </c>
      <c r="E99" s="1" t="s">
        <v>98</v>
      </c>
      <c r="F99" s="18">
        <f>F102+F107+F108+F109+F111+F112+F113+F115</f>
        <v>1728</v>
      </c>
      <c r="G99" s="18">
        <f aca="true" t="shared" si="26" ref="G99:L99">G102+G107+G108+G109+G111+G112+G113+G115</f>
        <v>18561.3</v>
      </c>
      <c r="H99" s="18">
        <f t="shared" si="26"/>
        <v>3161.5</v>
      </c>
      <c r="I99" s="18">
        <f t="shared" si="26"/>
        <v>3531.1</v>
      </c>
      <c r="J99" s="18">
        <f t="shared" si="26"/>
        <v>3719.5</v>
      </c>
      <c r="K99" s="18">
        <f t="shared" si="26"/>
        <v>3950.6999999999994</v>
      </c>
      <c r="L99" s="18">
        <f t="shared" si="26"/>
        <v>4198.5</v>
      </c>
      <c r="M99" s="28"/>
      <c r="N99" s="79"/>
    </row>
    <row r="100" spans="1:14" ht="52.5" customHeight="1">
      <c r="A100" s="78"/>
      <c r="B100" s="79"/>
      <c r="C100" s="76"/>
      <c r="D100" s="13" t="s">
        <v>144</v>
      </c>
      <c r="E100" s="1" t="s">
        <v>98</v>
      </c>
      <c r="F100" s="17">
        <v>100</v>
      </c>
      <c r="G100" s="20">
        <v>545.4</v>
      </c>
      <c r="H100" s="17">
        <v>105</v>
      </c>
      <c r="I100" s="17">
        <v>110.1</v>
      </c>
      <c r="J100" s="17">
        <v>110.1</v>
      </c>
      <c r="K100" s="17">
        <v>110.1</v>
      </c>
      <c r="L100" s="17">
        <v>110.1</v>
      </c>
      <c r="M100" s="42"/>
      <c r="N100" s="79"/>
    </row>
    <row r="101" spans="1:14" ht="27" customHeight="1">
      <c r="A101" s="78"/>
      <c r="B101" s="67"/>
      <c r="C101" s="76"/>
      <c r="D101" s="13" t="s">
        <v>143</v>
      </c>
      <c r="E101" s="1" t="s">
        <v>98</v>
      </c>
      <c r="F101" s="17">
        <v>59.1</v>
      </c>
      <c r="G101" s="20">
        <v>259.8</v>
      </c>
      <c r="H101" s="17">
        <v>62</v>
      </c>
      <c r="I101" s="17">
        <v>65</v>
      </c>
      <c r="J101" s="17">
        <v>68.2</v>
      </c>
      <c r="K101" s="17">
        <v>31.5</v>
      </c>
      <c r="L101" s="17">
        <v>33.1</v>
      </c>
      <c r="M101" s="43"/>
      <c r="N101" s="79"/>
    </row>
    <row r="102" spans="1:14" ht="85.5" customHeight="1">
      <c r="A102" s="5" t="s">
        <v>61</v>
      </c>
      <c r="B102" s="6" t="s">
        <v>219</v>
      </c>
      <c r="C102" s="8"/>
      <c r="D102" s="13" t="s">
        <v>142</v>
      </c>
      <c r="E102" s="1" t="s">
        <v>98</v>
      </c>
      <c r="F102" s="18">
        <f>F103+F104+F105+F106</f>
        <v>1071.6</v>
      </c>
      <c r="G102" s="18">
        <f aca="true" t="shared" si="27" ref="G102:L102">G103+G104+G105+G106</f>
        <v>13512.9</v>
      </c>
      <c r="H102" s="18">
        <f t="shared" si="27"/>
        <v>2309.9</v>
      </c>
      <c r="I102" s="18">
        <f t="shared" si="27"/>
        <v>2615</v>
      </c>
      <c r="J102" s="18">
        <f t="shared" si="27"/>
        <v>2728</v>
      </c>
      <c r="K102" s="18">
        <f t="shared" si="27"/>
        <v>2846</v>
      </c>
      <c r="L102" s="18">
        <f t="shared" si="27"/>
        <v>3014</v>
      </c>
      <c r="M102" s="6"/>
      <c r="N102" s="79"/>
    </row>
    <row r="103" spans="1:14" ht="88.5" customHeight="1">
      <c r="A103" s="5" t="s">
        <v>62</v>
      </c>
      <c r="B103" s="6" t="s">
        <v>139</v>
      </c>
      <c r="C103" s="8"/>
      <c r="D103" s="13" t="s">
        <v>142</v>
      </c>
      <c r="E103" s="1" t="s">
        <v>98</v>
      </c>
      <c r="F103" s="17">
        <v>685</v>
      </c>
      <c r="G103" s="20">
        <v>7450</v>
      </c>
      <c r="H103" s="17">
        <v>1100</v>
      </c>
      <c r="I103" s="17">
        <v>1500</v>
      </c>
      <c r="J103" s="17">
        <v>1550</v>
      </c>
      <c r="K103" s="17">
        <v>1600</v>
      </c>
      <c r="L103" s="17">
        <v>1700</v>
      </c>
      <c r="M103" s="42" t="s">
        <v>192</v>
      </c>
      <c r="N103" s="79"/>
    </row>
    <row r="104" spans="1:14" ht="89.25" customHeight="1">
      <c r="A104" s="5" t="s">
        <v>63</v>
      </c>
      <c r="B104" s="6" t="s">
        <v>7</v>
      </c>
      <c r="C104" s="8"/>
      <c r="D104" s="13" t="s">
        <v>142</v>
      </c>
      <c r="E104" s="1" t="s">
        <v>98</v>
      </c>
      <c r="F104" s="17">
        <v>270</v>
      </c>
      <c r="G104" s="20">
        <v>4902</v>
      </c>
      <c r="H104" s="17">
        <v>738</v>
      </c>
      <c r="I104" s="17">
        <v>954</v>
      </c>
      <c r="J104" s="17">
        <v>1010</v>
      </c>
      <c r="K104" s="17">
        <v>1070</v>
      </c>
      <c r="L104" s="17">
        <v>1130</v>
      </c>
      <c r="M104" s="6" t="s">
        <v>193</v>
      </c>
      <c r="N104" s="79"/>
    </row>
    <row r="105" spans="1:14" ht="87.75" customHeight="1">
      <c r="A105" s="5" t="s">
        <v>64</v>
      </c>
      <c r="B105" s="6" t="s">
        <v>8</v>
      </c>
      <c r="C105" s="8"/>
      <c r="D105" s="13" t="s">
        <v>142</v>
      </c>
      <c r="E105" s="1" t="s">
        <v>98</v>
      </c>
      <c r="F105" s="17">
        <v>106.6</v>
      </c>
      <c r="G105" s="20">
        <v>900.9</v>
      </c>
      <c r="H105" s="17">
        <v>421.9</v>
      </c>
      <c r="I105" s="17">
        <v>110</v>
      </c>
      <c r="J105" s="17">
        <v>116</v>
      </c>
      <c r="K105" s="17">
        <v>123</v>
      </c>
      <c r="L105" s="17">
        <v>130</v>
      </c>
      <c r="M105" s="6" t="s">
        <v>194</v>
      </c>
      <c r="N105" s="79"/>
    </row>
    <row r="106" spans="1:14" ht="87.75" customHeight="1">
      <c r="A106" s="5" t="s">
        <v>65</v>
      </c>
      <c r="B106" s="6" t="s">
        <v>250</v>
      </c>
      <c r="C106" s="8"/>
      <c r="D106" s="13" t="s">
        <v>142</v>
      </c>
      <c r="E106" s="1" t="s">
        <v>98</v>
      </c>
      <c r="F106" s="17">
        <v>10</v>
      </c>
      <c r="G106" s="20">
        <v>260</v>
      </c>
      <c r="H106" s="17">
        <v>50</v>
      </c>
      <c r="I106" s="17">
        <v>51</v>
      </c>
      <c r="J106" s="17">
        <v>52</v>
      </c>
      <c r="K106" s="17">
        <v>53</v>
      </c>
      <c r="L106" s="17">
        <v>54</v>
      </c>
      <c r="M106" s="6" t="s">
        <v>250</v>
      </c>
      <c r="N106" s="79"/>
    </row>
    <row r="107" spans="1:14" ht="89.25" customHeight="1">
      <c r="A107" s="5" t="s">
        <v>66</v>
      </c>
      <c r="B107" s="6" t="s">
        <v>221</v>
      </c>
      <c r="C107" s="8"/>
      <c r="D107" s="13" t="s">
        <v>142</v>
      </c>
      <c r="E107" s="1" t="s">
        <v>98</v>
      </c>
      <c r="F107" s="17">
        <v>172</v>
      </c>
      <c r="G107" s="20">
        <v>656</v>
      </c>
      <c r="H107" s="17">
        <v>119</v>
      </c>
      <c r="I107" s="17">
        <v>125</v>
      </c>
      <c r="J107" s="17">
        <v>131</v>
      </c>
      <c r="K107" s="17">
        <v>137</v>
      </c>
      <c r="L107" s="17">
        <v>144</v>
      </c>
      <c r="M107" s="6" t="s">
        <v>236</v>
      </c>
      <c r="N107" s="79"/>
    </row>
    <row r="108" spans="1:14" ht="88.5" customHeight="1">
      <c r="A108" s="5" t="s">
        <v>67</v>
      </c>
      <c r="B108" s="6" t="s">
        <v>222</v>
      </c>
      <c r="C108" s="8"/>
      <c r="D108" s="13" t="s">
        <v>142</v>
      </c>
      <c r="E108" s="1" t="s">
        <v>98</v>
      </c>
      <c r="F108" s="17">
        <v>75</v>
      </c>
      <c r="G108" s="20">
        <v>452.2</v>
      </c>
      <c r="H108" s="17">
        <v>82</v>
      </c>
      <c r="I108" s="17">
        <v>86</v>
      </c>
      <c r="J108" s="17">
        <v>90.2</v>
      </c>
      <c r="K108" s="17">
        <v>94.7</v>
      </c>
      <c r="L108" s="17">
        <v>99.3</v>
      </c>
      <c r="M108" s="6" t="s">
        <v>237</v>
      </c>
      <c r="N108" s="79"/>
    </row>
    <row r="109" spans="1:14" ht="87.75" customHeight="1">
      <c r="A109" s="78" t="s">
        <v>68</v>
      </c>
      <c r="B109" s="66" t="s">
        <v>220</v>
      </c>
      <c r="C109" s="73"/>
      <c r="D109" s="13" t="s">
        <v>142</v>
      </c>
      <c r="E109" s="1" t="s">
        <v>98</v>
      </c>
      <c r="F109" s="17">
        <v>100</v>
      </c>
      <c r="G109" s="20">
        <v>578.9</v>
      </c>
      <c r="H109" s="17">
        <v>105</v>
      </c>
      <c r="I109" s="17">
        <v>110.1</v>
      </c>
      <c r="J109" s="17">
        <v>115.5</v>
      </c>
      <c r="K109" s="17">
        <v>121.2</v>
      </c>
      <c r="L109" s="17">
        <v>127.1</v>
      </c>
      <c r="M109" s="66" t="s">
        <v>13</v>
      </c>
      <c r="N109" s="79"/>
    </row>
    <row r="110" spans="1:14" ht="48">
      <c r="A110" s="78"/>
      <c r="B110" s="67"/>
      <c r="C110" s="75"/>
      <c r="D110" s="13" t="s">
        <v>144</v>
      </c>
      <c r="E110" s="1" t="s">
        <v>98</v>
      </c>
      <c r="F110" s="17">
        <v>100</v>
      </c>
      <c r="G110" s="20">
        <v>545.4</v>
      </c>
      <c r="H110" s="17">
        <v>105</v>
      </c>
      <c r="I110" s="17">
        <v>110.1</v>
      </c>
      <c r="J110" s="17">
        <v>110.1</v>
      </c>
      <c r="K110" s="17">
        <v>110.1</v>
      </c>
      <c r="L110" s="17">
        <v>110.1</v>
      </c>
      <c r="M110" s="67"/>
      <c r="N110" s="79"/>
    </row>
    <row r="111" spans="1:14" ht="87" customHeight="1">
      <c r="A111" s="5" t="s">
        <v>69</v>
      </c>
      <c r="B111" s="6" t="s">
        <v>244</v>
      </c>
      <c r="C111" s="8"/>
      <c r="D111" s="13" t="s">
        <v>142</v>
      </c>
      <c r="E111" s="1" t="s">
        <v>98</v>
      </c>
      <c r="F111" s="17">
        <v>20</v>
      </c>
      <c r="G111" s="20">
        <v>945.8</v>
      </c>
      <c r="H111" s="17">
        <v>154.5</v>
      </c>
      <c r="I111" s="17">
        <v>171.1</v>
      </c>
      <c r="J111" s="17">
        <v>188.9</v>
      </c>
      <c r="K111" s="17">
        <v>206.7</v>
      </c>
      <c r="L111" s="17">
        <v>224.6</v>
      </c>
      <c r="M111" s="6" t="s">
        <v>233</v>
      </c>
      <c r="N111" s="79"/>
    </row>
    <row r="112" spans="1:14" ht="96">
      <c r="A112" s="5" t="s">
        <v>70</v>
      </c>
      <c r="B112" s="6" t="s">
        <v>245</v>
      </c>
      <c r="C112" s="8"/>
      <c r="D112" s="13" t="s">
        <v>142</v>
      </c>
      <c r="E112" s="1" t="s">
        <v>98</v>
      </c>
      <c r="F112" s="17">
        <v>140</v>
      </c>
      <c r="G112" s="20">
        <v>952</v>
      </c>
      <c r="H112" s="17">
        <v>165</v>
      </c>
      <c r="I112" s="17">
        <v>170</v>
      </c>
      <c r="J112" s="17">
        <v>187</v>
      </c>
      <c r="K112" s="17">
        <v>205</v>
      </c>
      <c r="L112" s="17">
        <v>225</v>
      </c>
      <c r="M112" s="6" t="s">
        <v>234</v>
      </c>
      <c r="N112" s="79"/>
    </row>
    <row r="113" spans="1:14" ht="88.5" customHeight="1">
      <c r="A113" s="78" t="s">
        <v>71</v>
      </c>
      <c r="B113" s="66" t="s">
        <v>246</v>
      </c>
      <c r="C113" s="76"/>
      <c r="D113" s="13" t="s">
        <v>142</v>
      </c>
      <c r="E113" s="1" t="s">
        <v>98</v>
      </c>
      <c r="F113" s="17">
        <v>99.4</v>
      </c>
      <c r="G113" s="20">
        <v>1063.5</v>
      </c>
      <c r="H113" s="17">
        <v>166.1</v>
      </c>
      <c r="I113" s="17">
        <v>183.9</v>
      </c>
      <c r="J113" s="17">
        <v>198.9</v>
      </c>
      <c r="K113" s="17">
        <v>250.1</v>
      </c>
      <c r="L113" s="17">
        <v>264.5</v>
      </c>
      <c r="M113" s="66" t="s">
        <v>238</v>
      </c>
      <c r="N113" s="79"/>
    </row>
    <row r="114" spans="1:14" ht="24.75" customHeight="1">
      <c r="A114" s="78"/>
      <c r="B114" s="67"/>
      <c r="C114" s="76"/>
      <c r="D114" s="13" t="s">
        <v>143</v>
      </c>
      <c r="E114" s="1" t="s">
        <v>98</v>
      </c>
      <c r="F114" s="17">
        <v>59.1</v>
      </c>
      <c r="G114" s="20">
        <v>259.8</v>
      </c>
      <c r="H114" s="17">
        <v>62</v>
      </c>
      <c r="I114" s="17">
        <v>65</v>
      </c>
      <c r="J114" s="17">
        <v>68.2</v>
      </c>
      <c r="K114" s="17">
        <v>31.5</v>
      </c>
      <c r="L114" s="17">
        <v>33.1</v>
      </c>
      <c r="M114" s="67"/>
      <c r="N114" s="79"/>
    </row>
    <row r="115" spans="1:14" ht="89.25" customHeight="1">
      <c r="A115" s="5" t="s">
        <v>146</v>
      </c>
      <c r="B115" s="6" t="s">
        <v>247</v>
      </c>
      <c r="C115" s="8"/>
      <c r="D115" s="13" t="s">
        <v>142</v>
      </c>
      <c r="E115" s="1" t="s">
        <v>98</v>
      </c>
      <c r="F115" s="17">
        <v>50</v>
      </c>
      <c r="G115" s="20">
        <v>400</v>
      </c>
      <c r="H115" s="17">
        <v>60</v>
      </c>
      <c r="I115" s="17">
        <v>70</v>
      </c>
      <c r="J115" s="17">
        <v>80</v>
      </c>
      <c r="K115" s="17">
        <v>90</v>
      </c>
      <c r="L115" s="17">
        <v>100</v>
      </c>
      <c r="M115" s="6" t="s">
        <v>239</v>
      </c>
      <c r="N115" s="67"/>
    </row>
    <row r="116" spans="1:14" ht="108">
      <c r="A116" s="5" t="s">
        <v>72</v>
      </c>
      <c r="B116" s="6" t="s">
        <v>113</v>
      </c>
      <c r="C116" s="73" t="s">
        <v>229</v>
      </c>
      <c r="D116" s="13" t="s">
        <v>142</v>
      </c>
      <c r="E116" s="1" t="s">
        <v>98</v>
      </c>
      <c r="F116" s="17"/>
      <c r="G116" s="20">
        <f aca="true" t="shared" si="28" ref="G116:L116">SUM(G117:G120)</f>
        <v>1530.4667996321198</v>
      </c>
      <c r="H116" s="20">
        <f t="shared" si="28"/>
        <v>280</v>
      </c>
      <c r="I116" s="20">
        <f t="shared" si="28"/>
        <v>293.15999999999997</v>
      </c>
      <c r="J116" s="20">
        <f t="shared" si="28"/>
        <v>305.7658799999999</v>
      </c>
      <c r="K116" s="20">
        <f t="shared" si="28"/>
        <v>318.91381283999993</v>
      </c>
      <c r="L116" s="20">
        <f t="shared" si="28"/>
        <v>332.62710679211983</v>
      </c>
      <c r="M116" s="6"/>
      <c r="N116" s="7"/>
    </row>
    <row r="117" spans="1:14" ht="87.75" customHeight="1">
      <c r="A117" s="5" t="s">
        <v>168</v>
      </c>
      <c r="B117" s="6" t="s">
        <v>115</v>
      </c>
      <c r="C117" s="74"/>
      <c r="D117" s="13" t="s">
        <v>142</v>
      </c>
      <c r="E117" s="1" t="s">
        <v>98</v>
      </c>
      <c r="F117" s="18"/>
      <c r="G117" s="20">
        <f>SUM(H117:L117)</f>
        <v>98.387151404922</v>
      </c>
      <c r="H117" s="18">
        <v>18</v>
      </c>
      <c r="I117" s="18">
        <f>H117*1.047</f>
        <v>18.846</v>
      </c>
      <c r="J117" s="18">
        <f aca="true" t="shared" si="29" ref="J117:L120">I117*1.043</f>
        <v>19.656378</v>
      </c>
      <c r="K117" s="18">
        <f t="shared" si="29"/>
        <v>20.501602253999998</v>
      </c>
      <c r="L117" s="18">
        <f t="shared" si="29"/>
        <v>21.383171150921996</v>
      </c>
      <c r="M117" s="62" t="s">
        <v>218</v>
      </c>
      <c r="N117" s="7"/>
    </row>
    <row r="118" spans="1:14" ht="87" customHeight="1">
      <c r="A118" s="5" t="s">
        <v>169</v>
      </c>
      <c r="B118" s="6" t="s">
        <v>116</v>
      </c>
      <c r="C118" s="74"/>
      <c r="D118" s="13" t="s">
        <v>142</v>
      </c>
      <c r="E118" s="1" t="s">
        <v>98</v>
      </c>
      <c r="F118" s="18"/>
      <c r="G118" s="20">
        <f>SUM(H118:L118)</f>
        <v>65.59143426994798</v>
      </c>
      <c r="H118" s="18">
        <v>12</v>
      </c>
      <c r="I118" s="18">
        <f>H118*1.047</f>
        <v>12.564</v>
      </c>
      <c r="J118" s="18">
        <f t="shared" si="29"/>
        <v>13.104251999999999</v>
      </c>
      <c r="K118" s="18">
        <f t="shared" si="29"/>
        <v>13.667734835999998</v>
      </c>
      <c r="L118" s="18">
        <f t="shared" si="29"/>
        <v>14.255447433947996</v>
      </c>
      <c r="M118" s="63"/>
      <c r="N118" s="7"/>
    </row>
    <row r="119" spans="1:14" ht="89.25" customHeight="1">
      <c r="A119" s="5" t="s">
        <v>170</v>
      </c>
      <c r="B119" s="6" t="s">
        <v>118</v>
      </c>
      <c r="C119" s="74"/>
      <c r="D119" s="13" t="s">
        <v>142</v>
      </c>
      <c r="E119" s="1" t="s">
        <v>98</v>
      </c>
      <c r="F119" s="18"/>
      <c r="G119" s="20">
        <f>SUM(H119:L119)</f>
        <v>1311.8286853989598</v>
      </c>
      <c r="H119" s="18">
        <v>240</v>
      </c>
      <c r="I119" s="18">
        <f>H119*1.047</f>
        <v>251.27999999999997</v>
      </c>
      <c r="J119" s="18">
        <f t="shared" si="29"/>
        <v>262.08503999999994</v>
      </c>
      <c r="K119" s="18">
        <f t="shared" si="29"/>
        <v>273.35469671999994</v>
      </c>
      <c r="L119" s="18">
        <f t="shared" si="29"/>
        <v>285.1089486789599</v>
      </c>
      <c r="M119" s="63"/>
      <c r="N119" s="7"/>
    </row>
    <row r="120" spans="1:14" ht="89.25" customHeight="1">
      <c r="A120" s="5" t="s">
        <v>171</v>
      </c>
      <c r="B120" s="6" t="s">
        <v>119</v>
      </c>
      <c r="C120" s="74"/>
      <c r="D120" s="13" t="s">
        <v>142</v>
      </c>
      <c r="E120" s="1" t="s">
        <v>98</v>
      </c>
      <c r="F120" s="18"/>
      <c r="G120" s="20">
        <f>SUM(H120:L120)</f>
        <v>54.65952855828999</v>
      </c>
      <c r="H120" s="18">
        <v>10</v>
      </c>
      <c r="I120" s="18">
        <f>H120*1.047</f>
        <v>10.469999999999999</v>
      </c>
      <c r="J120" s="18">
        <f t="shared" si="29"/>
        <v>10.920209999999997</v>
      </c>
      <c r="K120" s="18">
        <f t="shared" si="29"/>
        <v>11.389779029999996</v>
      </c>
      <c r="L120" s="18">
        <f t="shared" si="29"/>
        <v>11.879539528289994</v>
      </c>
      <c r="M120" s="64"/>
      <c r="N120" s="7"/>
    </row>
    <row r="121" spans="1:14" ht="176.25" customHeight="1">
      <c r="A121" s="78" t="s">
        <v>73</v>
      </c>
      <c r="B121" s="6" t="s">
        <v>114</v>
      </c>
      <c r="C121" s="74"/>
      <c r="D121" s="80" t="s">
        <v>142</v>
      </c>
      <c r="E121" s="69" t="s">
        <v>98</v>
      </c>
      <c r="F121" s="72"/>
      <c r="G121" s="77">
        <f aca="true" t="shared" si="30" ref="G121:L121">SUM(G127:G130)</f>
        <v>16179.220453253838</v>
      </c>
      <c r="H121" s="77">
        <f t="shared" si="30"/>
        <v>2960</v>
      </c>
      <c r="I121" s="77">
        <f t="shared" si="30"/>
        <v>3099.12</v>
      </c>
      <c r="J121" s="77">
        <f t="shared" si="30"/>
        <v>3232.382159999999</v>
      </c>
      <c r="K121" s="77">
        <f t="shared" si="30"/>
        <v>3371.374592879999</v>
      </c>
      <c r="L121" s="77">
        <f t="shared" si="30"/>
        <v>3516.343700373839</v>
      </c>
      <c r="M121" s="78"/>
      <c r="N121" s="102"/>
    </row>
    <row r="122" spans="1:14" ht="26.25" customHeight="1">
      <c r="A122" s="78"/>
      <c r="B122" s="6" t="s">
        <v>74</v>
      </c>
      <c r="C122" s="74"/>
      <c r="D122" s="81"/>
      <c r="E122" s="70"/>
      <c r="F122" s="72"/>
      <c r="G122" s="77"/>
      <c r="H122" s="77"/>
      <c r="I122" s="77"/>
      <c r="J122" s="77"/>
      <c r="K122" s="77"/>
      <c r="L122" s="77"/>
      <c r="M122" s="78"/>
      <c r="N122" s="102"/>
    </row>
    <row r="123" spans="1:14" ht="24">
      <c r="A123" s="78"/>
      <c r="B123" s="6" t="s">
        <v>75</v>
      </c>
      <c r="C123" s="74"/>
      <c r="D123" s="81"/>
      <c r="E123" s="70"/>
      <c r="F123" s="72"/>
      <c r="G123" s="77"/>
      <c r="H123" s="77"/>
      <c r="I123" s="77"/>
      <c r="J123" s="77"/>
      <c r="K123" s="77"/>
      <c r="L123" s="77"/>
      <c r="M123" s="78"/>
      <c r="N123" s="102"/>
    </row>
    <row r="124" spans="1:14" ht="12">
      <c r="A124" s="78"/>
      <c r="B124" s="6" t="s">
        <v>76</v>
      </c>
      <c r="C124" s="74"/>
      <c r="D124" s="81"/>
      <c r="E124" s="70"/>
      <c r="F124" s="72"/>
      <c r="G124" s="77"/>
      <c r="H124" s="77"/>
      <c r="I124" s="77"/>
      <c r="J124" s="77"/>
      <c r="K124" s="77"/>
      <c r="L124" s="77"/>
      <c r="M124" s="78"/>
      <c r="N124" s="102"/>
    </row>
    <row r="125" spans="1:14" ht="24">
      <c r="A125" s="78"/>
      <c r="B125" s="6" t="s">
        <v>151</v>
      </c>
      <c r="C125" s="74"/>
      <c r="D125" s="81"/>
      <c r="E125" s="70"/>
      <c r="F125" s="72"/>
      <c r="G125" s="77"/>
      <c r="H125" s="77"/>
      <c r="I125" s="77"/>
      <c r="J125" s="77"/>
      <c r="K125" s="77"/>
      <c r="L125" s="77"/>
      <c r="M125" s="78"/>
      <c r="N125" s="102"/>
    </row>
    <row r="126" spans="1:14" ht="24.75" customHeight="1">
      <c r="A126" s="78"/>
      <c r="B126" s="6" t="s">
        <v>191</v>
      </c>
      <c r="C126" s="74"/>
      <c r="D126" s="82"/>
      <c r="E126" s="71"/>
      <c r="F126" s="72"/>
      <c r="G126" s="77"/>
      <c r="H126" s="77"/>
      <c r="I126" s="77"/>
      <c r="J126" s="77"/>
      <c r="K126" s="77"/>
      <c r="L126" s="77"/>
      <c r="M126" s="78"/>
      <c r="N126" s="102"/>
    </row>
    <row r="127" spans="1:14" ht="86.25" customHeight="1">
      <c r="A127" s="5" t="s">
        <v>173</v>
      </c>
      <c r="B127" s="6" t="s">
        <v>120</v>
      </c>
      <c r="C127" s="74"/>
      <c r="D127" s="13" t="s">
        <v>142</v>
      </c>
      <c r="E127" s="1" t="s">
        <v>98</v>
      </c>
      <c r="F127" s="18">
        <v>0</v>
      </c>
      <c r="G127" s="33">
        <f>H127+I127+J127+K127+L127</f>
        <v>5247.314741595839</v>
      </c>
      <c r="H127" s="18">
        <v>960</v>
      </c>
      <c r="I127" s="18">
        <f>H127*1.047</f>
        <v>1005.1199999999999</v>
      </c>
      <c r="J127" s="18">
        <f>I127*1.043</f>
        <v>1048.3401599999997</v>
      </c>
      <c r="K127" s="18">
        <f aca="true" t="shared" si="31" ref="K127:L130">J127*1.043</f>
        <v>1093.4187868799997</v>
      </c>
      <c r="L127" s="18">
        <f t="shared" si="31"/>
        <v>1140.4357947158396</v>
      </c>
      <c r="M127" s="62" t="s">
        <v>218</v>
      </c>
      <c r="N127" s="7"/>
    </row>
    <row r="128" spans="1:14" ht="88.5" customHeight="1">
      <c r="A128" s="5" t="s">
        <v>174</v>
      </c>
      <c r="B128" s="6" t="s">
        <v>121</v>
      </c>
      <c r="C128" s="74"/>
      <c r="D128" s="13" t="s">
        <v>142</v>
      </c>
      <c r="E128" s="1" t="s">
        <v>98</v>
      </c>
      <c r="F128" s="18">
        <v>0</v>
      </c>
      <c r="G128" s="33">
        <f>H128+I128+J128+K128+L128</f>
        <v>437.27622846631994</v>
      </c>
      <c r="H128" s="18">
        <v>80</v>
      </c>
      <c r="I128" s="18">
        <f>H128*1.047</f>
        <v>83.75999999999999</v>
      </c>
      <c r="J128" s="18">
        <f>I128*1.043</f>
        <v>87.36167999999998</v>
      </c>
      <c r="K128" s="18">
        <f t="shared" si="31"/>
        <v>91.11823223999997</v>
      </c>
      <c r="L128" s="18">
        <f t="shared" si="31"/>
        <v>95.03631622631995</v>
      </c>
      <c r="M128" s="63"/>
      <c r="N128" s="7"/>
    </row>
    <row r="129" spans="1:14" ht="88.5" customHeight="1">
      <c r="A129" s="5" t="s">
        <v>175</v>
      </c>
      <c r="B129" s="6" t="s">
        <v>122</v>
      </c>
      <c r="C129" s="74"/>
      <c r="D129" s="13" t="s">
        <v>142</v>
      </c>
      <c r="E129" s="1" t="s">
        <v>98</v>
      </c>
      <c r="F129" s="18">
        <v>0</v>
      </c>
      <c r="G129" s="33">
        <f>H129+I129+J129+K129+L129</f>
        <v>5247.314741595839</v>
      </c>
      <c r="H129" s="18">
        <v>960</v>
      </c>
      <c r="I129" s="18">
        <f>H129*1.047</f>
        <v>1005.1199999999999</v>
      </c>
      <c r="J129" s="18">
        <f>I129*1.043</f>
        <v>1048.3401599999997</v>
      </c>
      <c r="K129" s="18">
        <f t="shared" si="31"/>
        <v>1093.4187868799997</v>
      </c>
      <c r="L129" s="18">
        <f t="shared" si="31"/>
        <v>1140.4357947158396</v>
      </c>
      <c r="M129" s="63"/>
      <c r="N129" s="7"/>
    </row>
    <row r="130" spans="1:14" ht="96">
      <c r="A130" s="5" t="s">
        <v>176</v>
      </c>
      <c r="B130" s="6" t="s">
        <v>117</v>
      </c>
      <c r="C130" s="74"/>
      <c r="D130" s="13" t="s">
        <v>142</v>
      </c>
      <c r="E130" s="1" t="s">
        <v>98</v>
      </c>
      <c r="F130" s="18">
        <v>0</v>
      </c>
      <c r="G130" s="33">
        <f>H130+I130+J130+K130+L130</f>
        <v>5247.314741595839</v>
      </c>
      <c r="H130" s="18">
        <v>960</v>
      </c>
      <c r="I130" s="18">
        <f>H130*1.047</f>
        <v>1005.1199999999999</v>
      </c>
      <c r="J130" s="18">
        <f>I130*1.043</f>
        <v>1048.3401599999997</v>
      </c>
      <c r="K130" s="18">
        <f t="shared" si="31"/>
        <v>1093.4187868799997</v>
      </c>
      <c r="L130" s="18">
        <f t="shared" si="31"/>
        <v>1140.4357947158396</v>
      </c>
      <c r="M130" s="64"/>
      <c r="N130" s="7"/>
    </row>
    <row r="131" spans="1:14" ht="91.5" customHeight="1">
      <c r="A131" s="5" t="s">
        <v>177</v>
      </c>
      <c r="B131" s="6" t="s">
        <v>123</v>
      </c>
      <c r="C131" s="74"/>
      <c r="D131" s="13" t="s">
        <v>142</v>
      </c>
      <c r="E131" s="1" t="s">
        <v>98</v>
      </c>
      <c r="F131" s="96" t="s">
        <v>99</v>
      </c>
      <c r="G131" s="96"/>
      <c r="H131" s="96"/>
      <c r="I131" s="96"/>
      <c r="J131" s="96"/>
      <c r="K131" s="96"/>
      <c r="L131" s="96"/>
      <c r="M131" s="6"/>
      <c r="N131" s="7"/>
    </row>
    <row r="132" spans="1:14" ht="124.5" customHeight="1">
      <c r="A132" s="5" t="s">
        <v>77</v>
      </c>
      <c r="B132" s="6" t="s">
        <v>124</v>
      </c>
      <c r="C132" s="74"/>
      <c r="D132" s="13" t="s">
        <v>142</v>
      </c>
      <c r="E132" s="1" t="s">
        <v>98</v>
      </c>
      <c r="F132" s="18">
        <v>0</v>
      </c>
      <c r="G132" s="33">
        <f aca="true" t="shared" si="32" ref="G132:L132">SUM(G133:G135)</f>
        <v>3673.120319117088</v>
      </c>
      <c r="H132" s="33">
        <f t="shared" si="32"/>
        <v>672</v>
      </c>
      <c r="I132" s="33">
        <f t="shared" si="32"/>
        <v>703.5840000000001</v>
      </c>
      <c r="J132" s="33">
        <f t="shared" si="32"/>
        <v>733.838112</v>
      </c>
      <c r="K132" s="33">
        <f t="shared" si="32"/>
        <v>765.3931508159998</v>
      </c>
      <c r="L132" s="33">
        <f t="shared" si="32"/>
        <v>798.3050563010878</v>
      </c>
      <c r="M132" s="6"/>
      <c r="N132" s="7"/>
    </row>
    <row r="133" spans="1:14" ht="85.5" customHeight="1">
      <c r="A133" s="5" t="s">
        <v>178</v>
      </c>
      <c r="B133" s="6" t="s">
        <v>147</v>
      </c>
      <c r="C133" s="74"/>
      <c r="D133" s="13" t="s">
        <v>142</v>
      </c>
      <c r="E133" s="1" t="s">
        <v>98</v>
      </c>
      <c r="F133" s="18">
        <v>0</v>
      </c>
      <c r="G133" s="33">
        <f>SUM(H133:L133)</f>
        <v>3634.858649126285</v>
      </c>
      <c r="H133" s="18">
        <v>665</v>
      </c>
      <c r="I133" s="18">
        <f>H133*1.047</f>
        <v>696.255</v>
      </c>
      <c r="J133" s="18">
        <f aca="true" t="shared" si="33" ref="J133:L135">I133*1.043</f>
        <v>726.1939649999999</v>
      </c>
      <c r="K133" s="18">
        <f t="shared" si="33"/>
        <v>757.4203054949999</v>
      </c>
      <c r="L133" s="18">
        <f t="shared" si="33"/>
        <v>789.9893786312848</v>
      </c>
      <c r="M133" s="62" t="s">
        <v>218</v>
      </c>
      <c r="N133" s="7"/>
    </row>
    <row r="134" spans="1:14" ht="85.5" customHeight="1">
      <c r="A134" s="5" t="s">
        <v>179</v>
      </c>
      <c r="B134" s="6" t="s">
        <v>121</v>
      </c>
      <c r="C134" s="74"/>
      <c r="D134" s="13" t="s">
        <v>142</v>
      </c>
      <c r="E134" s="1" t="s">
        <v>98</v>
      </c>
      <c r="F134" s="18">
        <v>0</v>
      </c>
      <c r="G134" s="33">
        <f>SUM(H134:L134)</f>
        <v>32.79571713497399</v>
      </c>
      <c r="H134" s="18">
        <v>6</v>
      </c>
      <c r="I134" s="18">
        <f>H134*1.047</f>
        <v>6.282</v>
      </c>
      <c r="J134" s="18">
        <f t="shared" si="33"/>
        <v>6.5521259999999995</v>
      </c>
      <c r="K134" s="18">
        <f t="shared" si="33"/>
        <v>6.833867417999999</v>
      </c>
      <c r="L134" s="18">
        <f t="shared" si="33"/>
        <v>7.127723716973998</v>
      </c>
      <c r="M134" s="63"/>
      <c r="N134" s="7"/>
    </row>
    <row r="135" spans="1:14" ht="85.5" customHeight="1">
      <c r="A135" s="5" t="s">
        <v>180</v>
      </c>
      <c r="B135" s="6" t="s">
        <v>122</v>
      </c>
      <c r="C135" s="74"/>
      <c r="D135" s="13" t="s">
        <v>142</v>
      </c>
      <c r="E135" s="1" t="s">
        <v>98</v>
      </c>
      <c r="F135" s="18">
        <v>0</v>
      </c>
      <c r="G135" s="33">
        <f>SUM(H135:L135)</f>
        <v>5.465952855828999</v>
      </c>
      <c r="H135" s="18">
        <v>1</v>
      </c>
      <c r="I135" s="18">
        <f>H135*1.047</f>
        <v>1.047</v>
      </c>
      <c r="J135" s="18">
        <f t="shared" si="33"/>
        <v>1.092021</v>
      </c>
      <c r="K135" s="18">
        <f t="shared" si="33"/>
        <v>1.1389779029999998</v>
      </c>
      <c r="L135" s="18">
        <f t="shared" si="33"/>
        <v>1.1879539528289997</v>
      </c>
      <c r="M135" s="64"/>
      <c r="N135" s="7"/>
    </row>
    <row r="136" spans="1:14" ht="85.5" customHeight="1">
      <c r="A136" s="5" t="s">
        <v>181</v>
      </c>
      <c r="B136" s="6" t="s">
        <v>172</v>
      </c>
      <c r="C136" s="74"/>
      <c r="D136" s="13" t="s">
        <v>142</v>
      </c>
      <c r="E136" s="1" t="s">
        <v>98</v>
      </c>
      <c r="F136" s="87" t="s">
        <v>99</v>
      </c>
      <c r="G136" s="87"/>
      <c r="H136" s="87"/>
      <c r="I136" s="87"/>
      <c r="J136" s="87"/>
      <c r="K136" s="87"/>
      <c r="L136" s="87"/>
      <c r="M136" s="6"/>
      <c r="N136" s="7"/>
    </row>
    <row r="137" spans="1:14" ht="85.5" customHeight="1">
      <c r="A137" s="5" t="s">
        <v>79</v>
      </c>
      <c r="B137" s="6" t="s">
        <v>78</v>
      </c>
      <c r="C137" s="74"/>
      <c r="D137" s="13" t="s">
        <v>142</v>
      </c>
      <c r="E137" s="1" t="s">
        <v>98</v>
      </c>
      <c r="F137" s="18">
        <v>0</v>
      </c>
      <c r="G137" s="20">
        <f aca="true" t="shared" si="34" ref="G137:L137">SUM(G138:G139)</f>
        <v>10144.705183283648</v>
      </c>
      <c r="H137" s="20">
        <f t="shared" si="34"/>
        <v>1856</v>
      </c>
      <c r="I137" s="20">
        <f t="shared" si="34"/>
        <v>1943.1499999999999</v>
      </c>
      <c r="J137" s="20">
        <f t="shared" si="34"/>
        <v>2026.8388499999996</v>
      </c>
      <c r="K137" s="20">
        <f t="shared" si="34"/>
        <v>2113.90912055</v>
      </c>
      <c r="L137" s="20">
        <f t="shared" si="34"/>
        <v>2204.8072127336495</v>
      </c>
      <c r="M137" s="6"/>
      <c r="N137" s="7"/>
    </row>
    <row r="138" spans="1:14" ht="85.5" customHeight="1">
      <c r="A138" s="5" t="s">
        <v>182</v>
      </c>
      <c r="B138" s="6" t="s">
        <v>149</v>
      </c>
      <c r="C138" s="74"/>
      <c r="D138" s="13" t="s">
        <v>142</v>
      </c>
      <c r="E138" s="1" t="s">
        <v>98</v>
      </c>
      <c r="F138" s="18">
        <v>0</v>
      </c>
      <c r="G138" s="20">
        <f>SUM(H138:L138)</f>
        <v>32.6924</v>
      </c>
      <c r="H138" s="18">
        <v>6</v>
      </c>
      <c r="I138" s="18">
        <v>6.2</v>
      </c>
      <c r="J138" s="18">
        <v>6.6</v>
      </c>
      <c r="K138" s="18">
        <v>6.8</v>
      </c>
      <c r="L138" s="18">
        <f>K138*1.043</f>
        <v>7.0924</v>
      </c>
      <c r="M138" s="62" t="s">
        <v>218</v>
      </c>
      <c r="N138" s="7"/>
    </row>
    <row r="139" spans="1:14" ht="85.5" customHeight="1">
      <c r="A139" s="5" t="s">
        <v>183</v>
      </c>
      <c r="B139" s="6" t="s">
        <v>148</v>
      </c>
      <c r="C139" s="74"/>
      <c r="D139" s="13" t="s">
        <v>142</v>
      </c>
      <c r="E139" s="1" t="s">
        <v>98</v>
      </c>
      <c r="F139" s="18">
        <v>0</v>
      </c>
      <c r="G139" s="20">
        <f>SUM(H139:L139)</f>
        <v>10112.012783283648</v>
      </c>
      <c r="H139" s="18">
        <v>1850</v>
      </c>
      <c r="I139" s="18">
        <f>H139*1.047</f>
        <v>1936.9499999999998</v>
      </c>
      <c r="J139" s="18">
        <f aca="true" t="shared" si="35" ref="J139:K141">I139*1.043</f>
        <v>2020.2388499999997</v>
      </c>
      <c r="K139" s="18">
        <f t="shared" si="35"/>
        <v>2107.1091205499997</v>
      </c>
      <c r="L139" s="18">
        <f>K139*1.043</f>
        <v>2197.7148127336495</v>
      </c>
      <c r="M139" s="64"/>
      <c r="N139" s="7"/>
    </row>
    <row r="140" spans="1:14" ht="85.5" customHeight="1">
      <c r="A140" s="6" t="s">
        <v>80</v>
      </c>
      <c r="B140" s="6" t="s">
        <v>152</v>
      </c>
      <c r="C140" s="74"/>
      <c r="D140" s="13" t="s">
        <v>142</v>
      </c>
      <c r="E140" s="1" t="s">
        <v>98</v>
      </c>
      <c r="F140" s="18">
        <v>0</v>
      </c>
      <c r="G140" s="33">
        <f>SUM(H140:L140)</f>
        <v>2098.9258966383354</v>
      </c>
      <c r="H140" s="18">
        <v>384</v>
      </c>
      <c r="I140" s="18">
        <f>H140*1.047</f>
        <v>402.048</v>
      </c>
      <c r="J140" s="18">
        <f t="shared" si="35"/>
        <v>419.33606399999996</v>
      </c>
      <c r="K140" s="18">
        <f t="shared" si="35"/>
        <v>437.3675147519999</v>
      </c>
      <c r="L140" s="18">
        <f>K140*1.043</f>
        <v>456.17431788633587</v>
      </c>
      <c r="M140" s="62" t="s">
        <v>218</v>
      </c>
      <c r="N140" s="7"/>
    </row>
    <row r="141" spans="1:14" ht="85.5" customHeight="1">
      <c r="A141" s="6"/>
      <c r="B141" s="6" t="s">
        <v>125</v>
      </c>
      <c r="C141" s="74"/>
      <c r="D141" s="13" t="s">
        <v>142</v>
      </c>
      <c r="E141" s="1" t="s">
        <v>98</v>
      </c>
      <c r="F141" s="18">
        <v>0</v>
      </c>
      <c r="G141" s="33">
        <f>SUM(H141:L141)</f>
        <v>2098.9258966383354</v>
      </c>
      <c r="H141" s="18">
        <v>384</v>
      </c>
      <c r="I141" s="18">
        <f>H141*1.047</f>
        <v>402.048</v>
      </c>
      <c r="J141" s="18">
        <f t="shared" si="35"/>
        <v>419.33606399999996</v>
      </c>
      <c r="K141" s="18">
        <f t="shared" si="35"/>
        <v>437.3675147519999</v>
      </c>
      <c r="L141" s="18">
        <f>K141*1.043</f>
        <v>456.17431788633587</v>
      </c>
      <c r="M141" s="64"/>
      <c r="N141" s="7"/>
    </row>
    <row r="142" spans="1:14" ht="85.5" customHeight="1">
      <c r="A142" s="6" t="s">
        <v>126</v>
      </c>
      <c r="B142" s="6" t="s">
        <v>81</v>
      </c>
      <c r="C142" s="74"/>
      <c r="D142" s="13" t="s">
        <v>142</v>
      </c>
      <c r="E142" s="1" t="s">
        <v>98</v>
      </c>
      <c r="F142" s="18">
        <v>0</v>
      </c>
      <c r="G142" s="20">
        <v>1913.1</v>
      </c>
      <c r="H142" s="17">
        <v>350</v>
      </c>
      <c r="I142" s="17">
        <v>366.5</v>
      </c>
      <c r="J142" s="17">
        <v>382.2</v>
      </c>
      <c r="K142" s="17">
        <v>398.6</v>
      </c>
      <c r="L142" s="17">
        <v>415.8</v>
      </c>
      <c r="M142" s="6" t="s">
        <v>218</v>
      </c>
      <c r="N142" s="7"/>
    </row>
    <row r="143" spans="1:14" ht="85.5" customHeight="1">
      <c r="A143" s="11" t="s">
        <v>127</v>
      </c>
      <c r="B143" s="6" t="s">
        <v>82</v>
      </c>
      <c r="C143" s="74"/>
      <c r="D143" s="13" t="s">
        <v>142</v>
      </c>
      <c r="E143" s="1" t="s">
        <v>98</v>
      </c>
      <c r="F143" s="18">
        <v>0</v>
      </c>
      <c r="G143" s="20">
        <v>1617.8</v>
      </c>
      <c r="H143" s="17">
        <v>296</v>
      </c>
      <c r="I143" s="17">
        <v>309.9</v>
      </c>
      <c r="J143" s="17">
        <v>323.2</v>
      </c>
      <c r="K143" s="17">
        <v>337.1</v>
      </c>
      <c r="L143" s="17">
        <v>351.6</v>
      </c>
      <c r="M143" s="6" t="s">
        <v>218</v>
      </c>
      <c r="N143" s="7"/>
    </row>
    <row r="144" spans="1:14" ht="85.5" customHeight="1">
      <c r="A144" s="27" t="s">
        <v>128</v>
      </c>
      <c r="B144" s="28" t="s">
        <v>83</v>
      </c>
      <c r="C144" s="74"/>
      <c r="D144" s="22" t="s">
        <v>142</v>
      </c>
      <c r="E144" s="26" t="s">
        <v>98</v>
      </c>
      <c r="F144" s="18">
        <v>0</v>
      </c>
      <c r="G144" s="34">
        <v>1207.8</v>
      </c>
      <c r="H144" s="35">
        <v>220</v>
      </c>
      <c r="I144" s="35">
        <v>230.3</v>
      </c>
      <c r="J144" s="35">
        <v>240.2</v>
      </c>
      <c r="K144" s="35">
        <v>250.6</v>
      </c>
      <c r="L144" s="35">
        <v>261.3</v>
      </c>
      <c r="M144" s="6" t="s">
        <v>218</v>
      </c>
      <c r="N144" s="29"/>
    </row>
    <row r="145" spans="1:14" ht="15" customHeight="1">
      <c r="A145" s="95"/>
      <c r="B145" s="95" t="s">
        <v>185</v>
      </c>
      <c r="C145" s="74"/>
      <c r="D145" s="10" t="s">
        <v>184</v>
      </c>
      <c r="E145" s="26" t="s">
        <v>98</v>
      </c>
      <c r="F145" s="38">
        <f>SUM(F146:F148)</f>
        <v>14514.060000000001</v>
      </c>
      <c r="G145" s="38">
        <v>190674</v>
      </c>
      <c r="H145" s="38">
        <f>SUM(H146:H148)</f>
        <v>34258.4</v>
      </c>
      <c r="I145" s="38">
        <f>SUM(I146:I148)</f>
        <v>37462.511999999995</v>
      </c>
      <c r="J145" s="38">
        <f>SUM(J146:J148)</f>
        <v>38057.557766</v>
      </c>
      <c r="K145" s="38">
        <f>SUM(K146:K148)</f>
        <v>39376.308529937996</v>
      </c>
      <c r="L145" s="38">
        <f>SUM(L146:L148)</f>
        <v>41519.26306672533</v>
      </c>
      <c r="M145" s="62"/>
      <c r="N145" s="97"/>
    </row>
    <row r="146" spans="1:14" ht="87" customHeight="1">
      <c r="A146" s="95"/>
      <c r="B146" s="95"/>
      <c r="C146" s="74"/>
      <c r="D146" s="15" t="s">
        <v>150</v>
      </c>
      <c r="E146" s="26" t="s">
        <v>98</v>
      </c>
      <c r="F146" s="38">
        <f>F144+F143+F142+F140+F137+F132+F121+F116+F43+F40+F34+F12+F8</f>
        <v>13317.86</v>
      </c>
      <c r="G146" s="38">
        <v>184542</v>
      </c>
      <c r="H146" s="38">
        <f>H144+H143+H142+H140+H137+H132+H121+H116+H43+H40+H34+H12+H8</f>
        <v>32997.1</v>
      </c>
      <c r="I146" s="38">
        <f>I144+I143+I142+I140+I137+I132+I121+I116+I43+I40+I34+I12+I8</f>
        <v>36180.712</v>
      </c>
      <c r="J146" s="38">
        <f>J144+J143+J142+J140+J137+J132+J121+J116+J43+J40+J34+J12+J8</f>
        <v>36766.657766</v>
      </c>
      <c r="K146" s="38">
        <f>K144+K143+K142+K140+K137+K132+K121+K116+K43+K40+K34+K12+K8</f>
        <v>38229.808529937996</v>
      </c>
      <c r="L146" s="38">
        <f>L144+L143+L142+L140+L137+L132+L121+L116+L43+L40+L34+L12+L8</f>
        <v>40367.26306672533</v>
      </c>
      <c r="M146" s="63"/>
      <c r="N146" s="98"/>
    </row>
    <row r="147" spans="1:14" ht="51.75" customHeight="1">
      <c r="A147" s="95"/>
      <c r="B147" s="95"/>
      <c r="C147" s="74"/>
      <c r="D147" s="15" t="s">
        <v>144</v>
      </c>
      <c r="E147" s="26" t="s">
        <v>98</v>
      </c>
      <c r="F147" s="39">
        <f aca="true" t="shared" si="36" ref="F147:L148">F44+F13</f>
        <v>980</v>
      </c>
      <c r="G147" s="39">
        <v>5324</v>
      </c>
      <c r="H147" s="39">
        <f t="shared" si="36"/>
        <v>1028.4</v>
      </c>
      <c r="I147" s="39">
        <f t="shared" si="36"/>
        <v>1073.6</v>
      </c>
      <c r="J147" s="39">
        <f t="shared" si="36"/>
        <v>1073.6</v>
      </c>
      <c r="K147" s="39">
        <f t="shared" si="36"/>
        <v>1073.6</v>
      </c>
      <c r="L147" s="39">
        <f t="shared" si="36"/>
        <v>1073.6</v>
      </c>
      <c r="M147" s="63"/>
      <c r="N147" s="98"/>
    </row>
    <row r="148" spans="1:14" ht="24">
      <c r="A148" s="95"/>
      <c r="B148" s="95"/>
      <c r="C148" s="75"/>
      <c r="D148" s="30" t="s">
        <v>143</v>
      </c>
      <c r="E148" s="1" t="s">
        <v>98</v>
      </c>
      <c r="F148" s="38">
        <f t="shared" si="36"/>
        <v>216.2</v>
      </c>
      <c r="G148" s="38">
        <f>G45+G14</f>
        <v>809.7</v>
      </c>
      <c r="H148" s="38">
        <f t="shared" si="36"/>
        <v>232.89999999999998</v>
      </c>
      <c r="I148" s="38">
        <f t="shared" si="36"/>
        <v>208.2</v>
      </c>
      <c r="J148" s="38">
        <f t="shared" si="36"/>
        <v>217.3</v>
      </c>
      <c r="K148" s="38">
        <f t="shared" si="36"/>
        <v>72.9</v>
      </c>
      <c r="L148" s="38">
        <f t="shared" si="36"/>
        <v>78.39999999999999</v>
      </c>
      <c r="M148" s="64"/>
      <c r="N148" s="99"/>
    </row>
    <row r="149" spans="1:14" ht="12">
      <c r="A149" s="55"/>
      <c r="B149" s="55"/>
      <c r="C149" s="56"/>
      <c r="D149" s="57"/>
      <c r="E149" s="58"/>
      <c r="F149" s="59"/>
      <c r="G149" s="59"/>
      <c r="H149" s="59"/>
      <c r="I149" s="59"/>
      <c r="J149" s="59"/>
      <c r="K149" s="59"/>
      <c r="L149" s="59"/>
      <c r="M149" s="60"/>
      <c r="N149" s="61"/>
    </row>
    <row r="150" spans="1:14" ht="15.75">
      <c r="A150" s="55"/>
      <c r="B150" s="65"/>
      <c r="C150" s="65"/>
      <c r="D150" s="65"/>
      <c r="E150" s="65"/>
      <c r="F150" s="65"/>
      <c r="G150" s="59"/>
      <c r="H150" s="59"/>
      <c r="I150" s="59"/>
      <c r="J150" s="59"/>
      <c r="K150" s="59"/>
      <c r="L150" s="59"/>
      <c r="M150" s="60"/>
      <c r="N150" s="61"/>
    </row>
    <row r="152" spans="7:13" ht="12">
      <c r="G152" s="4">
        <f>SUM(G154:G157)</f>
        <v>118178.73136266333</v>
      </c>
      <c r="M152" s="44">
        <f>SUM(M154:M157)</f>
        <v>118178.33136266333</v>
      </c>
    </row>
    <row r="153" spans="7:13" ht="12">
      <c r="G153" s="47">
        <f aca="true" t="shared" si="37" ref="G153:M153">G154+G155+G156+G157</f>
        <v>118178.73136266333</v>
      </c>
      <c r="H153" s="47">
        <f t="shared" si="37"/>
        <v>20136.8</v>
      </c>
      <c r="I153" s="47">
        <f t="shared" si="37"/>
        <v>24184.161999999997</v>
      </c>
      <c r="J153" s="47">
        <f t="shared" si="37"/>
        <v>24005.557766</v>
      </c>
      <c r="K153" s="47">
        <f t="shared" si="37"/>
        <v>24378.258529938</v>
      </c>
      <c r="L153" s="47">
        <f t="shared" si="37"/>
        <v>25473.553066725333</v>
      </c>
      <c r="M153" s="47">
        <f t="shared" si="37"/>
        <v>118178.33136266333</v>
      </c>
    </row>
    <row r="154" spans="3:13" ht="27" customHeight="1">
      <c r="C154" s="10" t="s">
        <v>223</v>
      </c>
      <c r="F154" s="51"/>
      <c r="G154" s="49">
        <f>G103+G86+G69+G51+G144+G143+G142+G140+G137+G132+G121+G116+G34+G16+G8-5</f>
        <v>93654.43136266332</v>
      </c>
      <c r="H154" s="48">
        <f>H103+H86+H69+H51+H144+H143+H142+H140+H137+H132+H121+H116+H34+H16+H8</f>
        <v>16861</v>
      </c>
      <c r="I154" s="48">
        <f>I103+I86+I69+I51+I144+I143+I142+I140+I137+I132+I121+I116+I34+I16+I8</f>
        <v>19484.061999999998</v>
      </c>
      <c r="J154" s="48">
        <f>J103+J86+J69+J51+J144+J143+J142+J140+J137+J132+J121+J116+J34+J16+J8</f>
        <v>19010.657766</v>
      </c>
      <c r="K154" s="48">
        <f>K103+K86+K69+K51+K144+K143+K142+K140+K137+K132+K121+K116+K34+K16+K8</f>
        <v>18746.258529938</v>
      </c>
      <c r="L154" s="48">
        <f>L103+L86+L69+L51+L144+L143+L142+L140+L137+L132+L121+L116+L34+L16+L8</f>
        <v>19552.053066725333</v>
      </c>
      <c r="M154" s="53">
        <f>SUM(H154:L154)</f>
        <v>93654.03136266333</v>
      </c>
    </row>
    <row r="155" spans="3:13" ht="25.5" customHeight="1">
      <c r="C155" s="10" t="s">
        <v>193</v>
      </c>
      <c r="F155" s="51"/>
      <c r="G155" s="49">
        <f aca="true" t="shared" si="38" ref="G155:L156">G17+G52+G70+G87+G104</f>
        <v>19492</v>
      </c>
      <c r="H155" s="48">
        <f t="shared" si="38"/>
        <v>2037</v>
      </c>
      <c r="I155" s="48">
        <f t="shared" si="38"/>
        <v>3815</v>
      </c>
      <c r="J155" s="48">
        <f t="shared" si="38"/>
        <v>4060</v>
      </c>
      <c r="K155" s="48">
        <f t="shared" si="38"/>
        <v>4650</v>
      </c>
      <c r="L155" s="48">
        <f t="shared" si="38"/>
        <v>4930</v>
      </c>
      <c r="M155" s="53">
        <f aca="true" t="shared" si="39" ref="M155:M168">SUM(H155:L155)</f>
        <v>19492</v>
      </c>
    </row>
    <row r="156" spans="3:13" ht="28.5" customHeight="1">
      <c r="C156" s="6" t="s">
        <v>194</v>
      </c>
      <c r="F156" s="51"/>
      <c r="G156" s="49">
        <f t="shared" si="38"/>
        <v>2723.3</v>
      </c>
      <c r="H156" s="48">
        <f t="shared" si="38"/>
        <v>795.3</v>
      </c>
      <c r="I156" s="48">
        <f t="shared" si="38"/>
        <v>439.1</v>
      </c>
      <c r="J156" s="48">
        <f t="shared" si="38"/>
        <v>467.4</v>
      </c>
      <c r="K156" s="48">
        <f t="shared" si="38"/>
        <v>496</v>
      </c>
      <c r="L156" s="48">
        <f t="shared" si="38"/>
        <v>525.5</v>
      </c>
      <c r="M156" s="53">
        <f t="shared" si="39"/>
        <v>2723.3</v>
      </c>
    </row>
    <row r="157" spans="3:13" ht="36">
      <c r="C157" s="6" t="s">
        <v>250</v>
      </c>
      <c r="F157" s="51"/>
      <c r="G157" s="49">
        <f aca="true" t="shared" si="40" ref="G157:L158">G19+G54+G72+G89+G106</f>
        <v>2309</v>
      </c>
      <c r="H157" s="48">
        <f t="shared" si="40"/>
        <v>443.5</v>
      </c>
      <c r="I157" s="48">
        <f t="shared" si="40"/>
        <v>446</v>
      </c>
      <c r="J157" s="48">
        <f t="shared" si="40"/>
        <v>467.5</v>
      </c>
      <c r="K157" s="48">
        <f t="shared" si="40"/>
        <v>486</v>
      </c>
      <c r="L157" s="48">
        <f t="shared" si="40"/>
        <v>466</v>
      </c>
      <c r="M157" s="53">
        <f t="shared" si="39"/>
        <v>2309</v>
      </c>
    </row>
    <row r="158" spans="3:13" ht="48">
      <c r="C158" s="6" t="s">
        <v>10</v>
      </c>
      <c r="F158" s="51"/>
      <c r="G158" s="49">
        <f t="shared" si="40"/>
        <v>10954.8</v>
      </c>
      <c r="H158" s="48">
        <f t="shared" si="40"/>
        <v>1986.3</v>
      </c>
      <c r="I158" s="48">
        <f t="shared" si="40"/>
        <v>2084</v>
      </c>
      <c r="J158" s="48">
        <f t="shared" si="40"/>
        <v>2186</v>
      </c>
      <c r="K158" s="48">
        <f t="shared" si="40"/>
        <v>2292.5</v>
      </c>
      <c r="L158" s="48">
        <f t="shared" si="40"/>
        <v>2406</v>
      </c>
      <c r="M158" s="53">
        <f t="shared" si="39"/>
        <v>10954.8</v>
      </c>
    </row>
    <row r="159" spans="3:13" ht="36">
      <c r="C159" s="6" t="s">
        <v>12</v>
      </c>
      <c r="F159" s="51"/>
      <c r="G159" s="49">
        <f aca="true" t="shared" si="41" ref="G159:L159">G24+G56+G74+G91+G108</f>
        <v>1808.6000000000001</v>
      </c>
      <c r="H159" s="48">
        <f t="shared" si="41"/>
        <v>328</v>
      </c>
      <c r="I159" s="48">
        <f t="shared" si="41"/>
        <v>344</v>
      </c>
      <c r="J159" s="48">
        <f t="shared" si="41"/>
        <v>360.8</v>
      </c>
      <c r="K159" s="48">
        <f t="shared" si="41"/>
        <v>378.59999999999997</v>
      </c>
      <c r="L159" s="48">
        <f t="shared" si="41"/>
        <v>397.2</v>
      </c>
      <c r="M159" s="53">
        <f t="shared" si="39"/>
        <v>1808.6</v>
      </c>
    </row>
    <row r="160" spans="3:20" ht="12">
      <c r="C160" s="68" t="s">
        <v>13</v>
      </c>
      <c r="D160" s="2" t="s">
        <v>227</v>
      </c>
      <c r="F160" s="52"/>
      <c r="G160" s="49">
        <f aca="true" t="shared" si="42" ref="G160:L160">G161+G162</f>
        <v>16442.3</v>
      </c>
      <c r="H160" s="48">
        <f t="shared" si="42"/>
        <v>3044.8</v>
      </c>
      <c r="I160" s="48">
        <f t="shared" si="42"/>
        <v>3188.7999999999997</v>
      </c>
      <c r="J160" s="48">
        <f t="shared" si="42"/>
        <v>3292.3</v>
      </c>
      <c r="K160" s="48">
        <f t="shared" si="42"/>
        <v>3401.2999999999997</v>
      </c>
      <c r="L160" s="48">
        <f t="shared" si="42"/>
        <v>3515.1</v>
      </c>
      <c r="M160" s="53">
        <f t="shared" si="39"/>
        <v>16442.3</v>
      </c>
      <c r="N160" s="2">
        <f>SUM(O160:S160)</f>
        <v>12928.099999999999</v>
      </c>
      <c r="O160" s="47">
        <f aca="true" t="shared" si="43" ref="O160:T160">H161+H159</f>
        <v>2344.3999999999996</v>
      </c>
      <c r="P160" s="47">
        <f t="shared" si="43"/>
        <v>2459.2</v>
      </c>
      <c r="Q160" s="47">
        <f t="shared" si="43"/>
        <v>2579.5000000000005</v>
      </c>
      <c r="R160" s="47">
        <f t="shared" si="43"/>
        <v>2706.2999999999997</v>
      </c>
      <c r="S160" s="47">
        <f t="shared" si="43"/>
        <v>2838.7</v>
      </c>
      <c r="T160" s="47">
        <f t="shared" si="43"/>
        <v>12928.1</v>
      </c>
    </row>
    <row r="161" spans="3:13" ht="12">
      <c r="C161" s="68"/>
      <c r="D161" s="14" t="s">
        <v>224</v>
      </c>
      <c r="F161" s="52"/>
      <c r="G161" s="50">
        <f aca="true" t="shared" si="44" ref="G161:L161">G26+G57+G75+G92+G109</f>
        <v>11119.5</v>
      </c>
      <c r="H161" s="46">
        <f t="shared" si="44"/>
        <v>2016.3999999999999</v>
      </c>
      <c r="I161" s="46">
        <f t="shared" si="44"/>
        <v>2115.2</v>
      </c>
      <c r="J161" s="46">
        <f t="shared" si="44"/>
        <v>2218.7000000000003</v>
      </c>
      <c r="K161" s="46">
        <f t="shared" si="44"/>
        <v>2327.7</v>
      </c>
      <c r="L161" s="46">
        <f t="shared" si="44"/>
        <v>2441.5</v>
      </c>
      <c r="M161" s="53">
        <f t="shared" si="39"/>
        <v>11119.5</v>
      </c>
    </row>
    <row r="162" spans="3:13" ht="12">
      <c r="C162" s="68"/>
      <c r="D162" s="14" t="s">
        <v>225</v>
      </c>
      <c r="F162" s="52"/>
      <c r="G162" s="50">
        <f aca="true" t="shared" si="45" ref="G162:L162">G27+G58+G76+G93+G110</f>
        <v>5322.799999999999</v>
      </c>
      <c r="H162" s="46">
        <f t="shared" si="45"/>
        <v>1028.4</v>
      </c>
      <c r="I162" s="46">
        <f t="shared" si="45"/>
        <v>1073.6</v>
      </c>
      <c r="J162" s="46">
        <f t="shared" si="45"/>
        <v>1073.6</v>
      </c>
      <c r="K162" s="46">
        <f t="shared" si="45"/>
        <v>1073.6</v>
      </c>
      <c r="L162" s="46">
        <f t="shared" si="45"/>
        <v>1073.6</v>
      </c>
      <c r="M162" s="53">
        <f t="shared" si="39"/>
        <v>5322.799999999999</v>
      </c>
    </row>
    <row r="163" spans="3:13" ht="60">
      <c r="C163" s="6" t="s">
        <v>248</v>
      </c>
      <c r="F163" s="51"/>
      <c r="G163" s="49">
        <f aca="true" t="shared" si="46" ref="G163:L163">G28+G59+G77+G94+G111</f>
        <v>13089.91</v>
      </c>
      <c r="H163" s="48">
        <f t="shared" si="46"/>
        <v>2224.7</v>
      </c>
      <c r="I163" s="48">
        <f t="shared" si="46"/>
        <v>2352.25</v>
      </c>
      <c r="J163" s="48">
        <f t="shared" si="46"/>
        <v>2538.2000000000003</v>
      </c>
      <c r="K163" s="48">
        <f t="shared" si="46"/>
        <v>2759.35</v>
      </c>
      <c r="L163" s="48">
        <f t="shared" si="46"/>
        <v>3215.41</v>
      </c>
      <c r="M163" s="53">
        <f t="shared" si="39"/>
        <v>13089.91</v>
      </c>
    </row>
    <row r="164" spans="3:13" ht="48">
      <c r="C164" s="6" t="s">
        <v>16</v>
      </c>
      <c r="F164" s="51"/>
      <c r="G164" s="49">
        <f aca="true" t="shared" si="47" ref="G164:L164">G29+G40+G60+G78+G95+G112</f>
        <v>13686.5</v>
      </c>
      <c r="H164" s="48">
        <f t="shared" si="47"/>
        <v>3667.5</v>
      </c>
      <c r="I164" s="48">
        <f t="shared" si="47"/>
        <v>2200</v>
      </c>
      <c r="J164" s="48">
        <f t="shared" si="47"/>
        <v>2388</v>
      </c>
      <c r="K164" s="48">
        <f t="shared" si="47"/>
        <v>2597</v>
      </c>
      <c r="L164" s="48">
        <f t="shared" si="47"/>
        <v>2834</v>
      </c>
      <c r="M164" s="53">
        <f t="shared" si="39"/>
        <v>13686.5</v>
      </c>
    </row>
    <row r="165" spans="3:13" ht="72">
      <c r="C165" s="28" t="s">
        <v>18</v>
      </c>
      <c r="D165" s="14" t="s">
        <v>227</v>
      </c>
      <c r="F165" s="51"/>
      <c r="G165" s="49">
        <f aca="true" t="shared" si="48" ref="G165:L165">G166+G167</f>
        <v>13318.6</v>
      </c>
      <c r="H165" s="48">
        <f t="shared" si="48"/>
        <v>2351.2999999999997</v>
      </c>
      <c r="I165" s="48">
        <f t="shared" si="48"/>
        <v>2530.2999999999997</v>
      </c>
      <c r="J165" s="48">
        <f t="shared" si="48"/>
        <v>2662.7</v>
      </c>
      <c r="K165" s="48">
        <f t="shared" si="48"/>
        <v>2860.3</v>
      </c>
      <c r="L165" s="48">
        <f t="shared" si="48"/>
        <v>2914</v>
      </c>
      <c r="M165" s="53">
        <f t="shared" si="39"/>
        <v>13318.599999999999</v>
      </c>
    </row>
    <row r="166" spans="3:13" ht="12">
      <c r="C166" s="28"/>
      <c r="D166" s="14" t="s">
        <v>224</v>
      </c>
      <c r="F166" s="52"/>
      <c r="G166" s="50">
        <f aca="true" t="shared" si="49" ref="G166:L166">G31+G61+G79+G113+G96</f>
        <v>12508.9</v>
      </c>
      <c r="H166" s="46">
        <f t="shared" si="49"/>
        <v>2118.3999999999996</v>
      </c>
      <c r="I166" s="46">
        <f t="shared" si="49"/>
        <v>2322.1</v>
      </c>
      <c r="J166" s="46">
        <f t="shared" si="49"/>
        <v>2445.3999999999996</v>
      </c>
      <c r="K166" s="46">
        <f t="shared" si="49"/>
        <v>2787.4</v>
      </c>
      <c r="L166" s="46">
        <f t="shared" si="49"/>
        <v>2835.6</v>
      </c>
      <c r="M166" s="53">
        <f t="shared" si="39"/>
        <v>12508.9</v>
      </c>
    </row>
    <row r="167" spans="3:13" ht="12">
      <c r="C167" s="28"/>
      <c r="D167" s="14" t="s">
        <v>226</v>
      </c>
      <c r="F167" s="52"/>
      <c r="G167" s="50">
        <f aca="true" t="shared" si="50" ref="G167:L167">G32+G62+G80+G114</f>
        <v>809.7</v>
      </c>
      <c r="H167" s="46">
        <f t="shared" si="50"/>
        <v>232.9</v>
      </c>
      <c r="I167" s="46">
        <f t="shared" si="50"/>
        <v>208.2</v>
      </c>
      <c r="J167" s="46">
        <f t="shared" si="50"/>
        <v>217.3</v>
      </c>
      <c r="K167" s="46">
        <f t="shared" si="50"/>
        <v>72.9</v>
      </c>
      <c r="L167" s="46">
        <f t="shared" si="50"/>
        <v>78.4</v>
      </c>
      <c r="M167" s="53">
        <f t="shared" si="39"/>
        <v>809.7</v>
      </c>
    </row>
    <row r="168" spans="3:13" ht="60">
      <c r="C168" s="6" t="s">
        <v>20</v>
      </c>
      <c r="F168" s="51"/>
      <c r="G168" s="49">
        <f aca="true" t="shared" si="51" ref="G168:L168">G33+G63+G81+G97+G115</f>
        <v>3195</v>
      </c>
      <c r="H168" s="48">
        <f t="shared" si="51"/>
        <v>519</v>
      </c>
      <c r="I168" s="48">
        <f t="shared" si="51"/>
        <v>579</v>
      </c>
      <c r="J168" s="48">
        <f t="shared" si="51"/>
        <v>624</v>
      </c>
      <c r="K168" s="48">
        <f t="shared" si="51"/>
        <v>709</v>
      </c>
      <c r="L168" s="48">
        <f t="shared" si="51"/>
        <v>764</v>
      </c>
      <c r="M168" s="53">
        <f t="shared" si="39"/>
        <v>3195</v>
      </c>
    </row>
    <row r="169" spans="6:12" ht="12">
      <c r="F169" s="47"/>
      <c r="G169" s="45"/>
      <c r="H169" s="47"/>
      <c r="I169" s="47"/>
      <c r="J169" s="47"/>
      <c r="K169" s="47"/>
      <c r="L169" s="47"/>
    </row>
    <row r="170" spans="6:12" ht="12">
      <c r="F170" s="47"/>
      <c r="G170" s="45"/>
      <c r="H170" s="47"/>
      <c r="I170" s="47"/>
      <c r="J170" s="47"/>
      <c r="K170" s="47"/>
      <c r="L170" s="47"/>
    </row>
    <row r="171" spans="3:16" ht="12">
      <c r="C171" s="3" t="s">
        <v>228</v>
      </c>
      <c r="F171" s="47"/>
      <c r="G171" s="45">
        <f aca="true" t="shared" si="52" ref="G171:L171">G168+G165+G164+G163+G160+G159+G158+G157+G156+G155+G154</f>
        <v>190674.44136266332</v>
      </c>
      <c r="H171" s="45">
        <f t="shared" si="52"/>
        <v>34258.399999999994</v>
      </c>
      <c r="I171" s="45">
        <f t="shared" si="52"/>
        <v>37462.511999999995</v>
      </c>
      <c r="J171" s="45">
        <f t="shared" si="52"/>
        <v>38057.557766</v>
      </c>
      <c r="K171" s="45">
        <f t="shared" si="52"/>
        <v>39376.308529938</v>
      </c>
      <c r="L171" s="45">
        <f t="shared" si="52"/>
        <v>41519.26306672533</v>
      </c>
      <c r="M171" s="44">
        <f>SUM(H171:L171)</f>
        <v>190674.04136266332</v>
      </c>
      <c r="O171" s="2">
        <f>G145-G171</f>
        <v>-0.4413626633177046</v>
      </c>
      <c r="P171" s="2">
        <f>H145-H171</f>
        <v>0</v>
      </c>
    </row>
    <row r="172" spans="3:16" ht="12">
      <c r="C172" s="3" t="s">
        <v>224</v>
      </c>
      <c r="F172" s="47"/>
      <c r="G172" s="45">
        <f aca="true" t="shared" si="53" ref="G172:L172">G168+G166+G164+G161+G159+G158+G157+G156+G155+G154+G163</f>
        <v>184541.94136266332</v>
      </c>
      <c r="H172" s="45">
        <f t="shared" si="53"/>
        <v>32997.1</v>
      </c>
      <c r="I172" s="45">
        <f t="shared" si="53"/>
        <v>36180.712</v>
      </c>
      <c r="J172" s="45">
        <f t="shared" si="53"/>
        <v>36766.657766</v>
      </c>
      <c r="K172" s="45">
        <f t="shared" si="53"/>
        <v>38229.808529937996</v>
      </c>
      <c r="L172" s="45">
        <f t="shared" si="53"/>
        <v>40367.26306672534</v>
      </c>
      <c r="O172" s="2">
        <f>G146-G172</f>
        <v>0.05863733668229543</v>
      </c>
      <c r="P172" s="2">
        <f>H146-H172</f>
        <v>0</v>
      </c>
    </row>
    <row r="173" spans="3:12" ht="12">
      <c r="C173" s="3" t="s">
        <v>225</v>
      </c>
      <c r="F173" s="47"/>
      <c r="G173" s="46">
        <v>5322.799999999999</v>
      </c>
      <c r="H173" s="47">
        <v>1028.4</v>
      </c>
      <c r="I173" s="47">
        <v>1073.6</v>
      </c>
      <c r="J173" s="47">
        <v>1073.6</v>
      </c>
      <c r="K173" s="47">
        <v>1073.6</v>
      </c>
      <c r="L173" s="47">
        <v>1073.6</v>
      </c>
    </row>
    <row r="174" spans="3:12" ht="12">
      <c r="C174" s="3" t="s">
        <v>226</v>
      </c>
      <c r="F174" s="47"/>
      <c r="G174" s="46">
        <v>809.7</v>
      </c>
      <c r="H174" s="47">
        <v>232.9</v>
      </c>
      <c r="I174" s="47">
        <v>208.2</v>
      </c>
      <c r="J174" s="47">
        <v>217.3</v>
      </c>
      <c r="K174" s="47">
        <v>72.9</v>
      </c>
      <c r="L174" s="47">
        <v>78.4</v>
      </c>
    </row>
    <row r="176" spans="8:12" ht="12">
      <c r="H176" s="4"/>
      <c r="I176" s="4"/>
      <c r="J176" s="4"/>
      <c r="K176" s="4"/>
      <c r="L176" s="4"/>
    </row>
  </sheetData>
  <sheetProtection/>
  <mergeCells count="110">
    <mergeCell ref="N145:N148"/>
    <mergeCell ref="N34:N39"/>
    <mergeCell ref="M40:M41"/>
    <mergeCell ref="N40:N41"/>
    <mergeCell ref="N42:N115"/>
    <mergeCell ref="M121:M126"/>
    <mergeCell ref="N121:N126"/>
    <mergeCell ref="M79:M80"/>
    <mergeCell ref="M133:M135"/>
    <mergeCell ref="M42:M45"/>
    <mergeCell ref="A145:A148"/>
    <mergeCell ref="B145:B148"/>
    <mergeCell ref="F131:L131"/>
    <mergeCell ref="C79:C80"/>
    <mergeCell ref="F136:L136"/>
    <mergeCell ref="J121:J126"/>
    <mergeCell ref="K121:K126"/>
    <mergeCell ref="L121:L126"/>
    <mergeCell ref="D121:D126"/>
    <mergeCell ref="A113:A114"/>
    <mergeCell ref="A82:A84"/>
    <mergeCell ref="B113:B114"/>
    <mergeCell ref="C113:C114"/>
    <mergeCell ref="B98:B101"/>
    <mergeCell ref="C98:C101"/>
    <mergeCell ref="B109:B110"/>
    <mergeCell ref="C109:C110"/>
    <mergeCell ref="A46:A49"/>
    <mergeCell ref="C46:C49"/>
    <mergeCell ref="A98:A101"/>
    <mergeCell ref="A109:A110"/>
    <mergeCell ref="B61:B62"/>
    <mergeCell ref="C61:C62"/>
    <mergeCell ref="A64:A67"/>
    <mergeCell ref="B64:B67"/>
    <mergeCell ref="C64:C67"/>
    <mergeCell ref="A92:A93"/>
    <mergeCell ref="A75:A76"/>
    <mergeCell ref="C75:C76"/>
    <mergeCell ref="D4:D5"/>
    <mergeCell ref="C15:C17"/>
    <mergeCell ref="C57:C58"/>
    <mergeCell ref="A42:A45"/>
    <mergeCell ref="B42:B45"/>
    <mergeCell ref="C42:C45"/>
    <mergeCell ref="A57:A58"/>
    <mergeCell ref="B57:B58"/>
    <mergeCell ref="H4:L4"/>
    <mergeCell ref="B82:B84"/>
    <mergeCell ref="C82:C84"/>
    <mergeCell ref="B11:B14"/>
    <mergeCell ref="C11:C14"/>
    <mergeCell ref="B4:B5"/>
    <mergeCell ref="C4:C5"/>
    <mergeCell ref="F35:L35"/>
    <mergeCell ref="F39:L39"/>
    <mergeCell ref="B46:B49"/>
    <mergeCell ref="A121:A126"/>
    <mergeCell ref="B92:B93"/>
    <mergeCell ref="A61:A62"/>
    <mergeCell ref="A4:A5"/>
    <mergeCell ref="A25:A27"/>
    <mergeCell ref="B25:B27"/>
    <mergeCell ref="A79:A80"/>
    <mergeCell ref="B75:B76"/>
    <mergeCell ref="B79:B80"/>
    <mergeCell ref="A11:A14"/>
    <mergeCell ref="I1:N1"/>
    <mergeCell ref="N8:N10"/>
    <mergeCell ref="N4:N5"/>
    <mergeCell ref="F7:L7"/>
    <mergeCell ref="F9:L9"/>
    <mergeCell ref="M4:M5"/>
    <mergeCell ref="A2:N2"/>
    <mergeCell ref="E4:E5"/>
    <mergeCell ref="F4:F5"/>
    <mergeCell ref="G4:G5"/>
    <mergeCell ref="N11:N33"/>
    <mergeCell ref="A21:A23"/>
    <mergeCell ref="B21:B23"/>
    <mergeCell ref="C21:C27"/>
    <mergeCell ref="B30:B32"/>
    <mergeCell ref="C30:C32"/>
    <mergeCell ref="M11:M14"/>
    <mergeCell ref="M25:M27"/>
    <mergeCell ref="M30:M32"/>
    <mergeCell ref="A30:A32"/>
    <mergeCell ref="M57:M58"/>
    <mergeCell ref="M64:M67"/>
    <mergeCell ref="M75:M76"/>
    <mergeCell ref="C8:C10"/>
    <mergeCell ref="C40:C41"/>
    <mergeCell ref="M36:M38"/>
    <mergeCell ref="M117:M120"/>
    <mergeCell ref="C92:C93"/>
    <mergeCell ref="M138:M139"/>
    <mergeCell ref="M140:M141"/>
    <mergeCell ref="G121:G126"/>
    <mergeCell ref="H121:H126"/>
    <mergeCell ref="I121:I126"/>
    <mergeCell ref="M145:M148"/>
    <mergeCell ref="B150:F150"/>
    <mergeCell ref="M109:M110"/>
    <mergeCell ref="M113:M114"/>
    <mergeCell ref="C160:C162"/>
    <mergeCell ref="M92:M93"/>
    <mergeCell ref="M127:M130"/>
    <mergeCell ref="E121:E126"/>
    <mergeCell ref="F121:F126"/>
    <mergeCell ref="C116:C148"/>
  </mergeCells>
  <printOptions/>
  <pageMargins left="0.15748031496062992" right="0.15748031496062992" top="0.35433070866141736" bottom="0.3149606299212598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Электростали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pressa</cp:lastModifiedBy>
  <cp:lastPrinted>2014-10-16T05:56:30Z</cp:lastPrinted>
  <dcterms:created xsi:type="dcterms:W3CDTF">2014-09-26T06:19:53Z</dcterms:created>
  <dcterms:modified xsi:type="dcterms:W3CDTF">2014-10-29T12:00:01Z</dcterms:modified>
  <cp:category/>
  <cp:version/>
  <cp:contentType/>
  <cp:contentStatus/>
</cp:coreProperties>
</file>