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11400" tabRatio="769" activeTab="0"/>
  </bookViews>
  <sheets>
    <sheet name="Паспорт подпрограммы " sheetId="1" r:id="rId1"/>
    <sheet name="Перечень мероприятий" sheetId="2" r:id="rId2"/>
    <sheet name="Лист1" sheetId="3" r:id="rId3"/>
  </sheets>
  <definedNames>
    <definedName name="_xlnm.Print_Titles" localSheetId="1">'Перечень мероприятий'!$4:$6</definedName>
  </definedNames>
  <calcPr fullCalcOnLoad="1"/>
</workbook>
</file>

<file path=xl/sharedStrings.xml><?xml version="1.0" encoding="utf-8"?>
<sst xmlns="http://schemas.openxmlformats.org/spreadsheetml/2006/main" count="337" uniqueCount="186">
  <si>
    <t>Расходы (тыс. рублей)</t>
  </si>
  <si>
    <t>Средства бюджета Московской области</t>
  </si>
  <si>
    <t>Наименование подпрограммы</t>
  </si>
  <si>
    <t>Задачи подпрограммы</t>
  </si>
  <si>
    <t>Источники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</si>
  <si>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</si>
  <si>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Источник финансирования</t>
  </si>
  <si>
    <t>Итого</t>
  </si>
  <si>
    <t xml:space="preserve">Всего:
в том числе:
</t>
  </si>
  <si>
    <t>Средства федерального бюджета</t>
  </si>
  <si>
    <t>Внебюджетные источники</t>
  </si>
  <si>
    <t>Планируемые результаты реализации подпрограммы</t>
  </si>
  <si>
    <t>N п/п</t>
  </si>
  <si>
    <t>Мероприятия по реализации подпрограммы</t>
  </si>
  <si>
    <t>Источники финансирования</t>
  </si>
  <si>
    <t>Срок исполнения мероприятия</t>
  </si>
  <si>
    <t>Объем финансирования мероприятия в текущем финансовом году (тыс. руб.)*</t>
  </si>
  <si>
    <t>Всего (тыс. руб.)</t>
  </si>
  <si>
    <t>Объем финансирования по годам (тыс. руб.)</t>
  </si>
  <si>
    <t>Ответственный за выполнение мероприятия подпрограммы</t>
  </si>
  <si>
    <t>Результаты выполнения мероприятий подпрограммы</t>
  </si>
  <si>
    <t>1.2.</t>
  </si>
  <si>
    <t>Повышение уровня благоустройства городского округа Электрсоталь Московской области, создание благоприятных и комфортных условий для жизнедеятельности населения на территории городского округа Электрсоталь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</si>
  <si>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 (далее - УГЖКХ)</t>
  </si>
  <si>
    <t>УЖКХ</t>
  </si>
  <si>
    <t>Средства бюджета городского округа Электрсоталь  Московской области</t>
  </si>
  <si>
    <t>Подрядные организации, определенные по результатам торгов</t>
  </si>
  <si>
    <t xml:space="preserve">Средства бюджета городского округа  Электросталь </t>
  </si>
  <si>
    <t>В пределах финансовых средств, предусмотренных на основную деятельность</t>
  </si>
  <si>
    <t>Выполнение муниципального задания составляет 100%</t>
  </si>
  <si>
    <t>Приобретение                                                     5 ед. коммунальной техники</t>
  </si>
  <si>
    <t>4 ПЕРЕЧЕНЬ МЕРОПРИЯТИЙ ПОДПРОГРАММЫ</t>
  </si>
  <si>
    <t>1 ПАСПОРТ ПОДПРОГРАММЫ "Благоустройство и содержание территории городского округа"
 МУНИЦИПАЛЬНОЙ ПРОГРАММЫ "Содержание и развитие жилищно-коммунального хозяйства городского округа Электросталь Московской области на 2015-2019"</t>
  </si>
  <si>
    <t>ИТОГО</t>
  </si>
  <si>
    <t>Выполнение муниципального задания 100%</t>
  </si>
  <si>
    <t>к Муниципальной программе</t>
  </si>
  <si>
    <t xml:space="preserve">в пределах финансовых средств, предусмотренных на основную деятельность, в том числе:     </t>
  </si>
  <si>
    <t>Средства бюджета городского округа Электросталь</t>
  </si>
  <si>
    <t xml:space="preserve">  Содержание территорий общего пользования и объектов благоустройства, определяющих внешний облик города</t>
  </si>
  <si>
    <t>1.1.</t>
  </si>
  <si>
    <t xml:space="preserve">Финансирование предусмотрено в рамках реализации муниципальной программы «Развитие и функционирование дорожного комплекса в городском округе Электросталь Московской области на 2015-2019 годы» </t>
  </si>
  <si>
    <t>1.3.</t>
  </si>
  <si>
    <t xml:space="preserve">Средства бюджета Московской области </t>
  </si>
  <si>
    <t>Средства бюджета округа Электросталь</t>
  </si>
  <si>
    <t>1.5.</t>
  </si>
  <si>
    <t>Средства бюджета городского округа Электросталь Московской области</t>
  </si>
  <si>
    <t>Средства бюджета городского округа Электросталь   Московской области</t>
  </si>
  <si>
    <t>Средства бюджета городского округа Электросталь  Московской области</t>
  </si>
  <si>
    <t>Средства бюджета округа Электросталь Московской области</t>
  </si>
  <si>
    <t xml:space="preserve">Средства бюджета городского округа Электросталь Московской области
</t>
  </si>
  <si>
    <t xml:space="preserve">Средства бюджета округа Электросталь Московской области
</t>
  </si>
  <si>
    <t>ОЖИ УГЖКХ,  ОТН РОМИ МУ "УМЗ"</t>
  </si>
  <si>
    <t>ОЖИ УГЖКХ,   отдел по размещению заказов, ОТН РОМИ       МУ "УМЗ", подрядные организации</t>
  </si>
  <si>
    <t>ОЖИ УГЖКХ , отдел по размещению заказов и ОТН РОМИ                 МУ "УМЗ"</t>
  </si>
  <si>
    <t>Муниципальный заказчик подпрограммы</t>
  </si>
  <si>
    <t>Отчетный (базовый период)</t>
  </si>
  <si>
    <t xml:space="preserve">Благоустройство и содержание территории городского округа </t>
  </si>
  <si>
    <t>ОЖИ УГЖКХ, отдел по размещению муниципального заказа МУ "УМЗ", ОТН РОМИ  МУ "УМЗ", подрядные организации определенные по результатам торгов</t>
  </si>
  <si>
    <t>Обеспеченность благоустроенными дворовыми территориями, процент</t>
  </si>
  <si>
    <t>Количество обустроенных детских игровых площадок на территории муниципального образования, единица</t>
  </si>
  <si>
    <t>Количество установленных контейнерных площадок по сбору мусора, в том числе вблизи СНТ и вдоль дорог, с которых осуществляется  вывоз мусора, единица</t>
  </si>
  <si>
    <t>*</t>
  </si>
  <si>
    <t>Соответствие муниципального парка культуры и отдыха критериям Регионального паркового стандарта, процент</t>
  </si>
  <si>
    <t xml:space="preserve">Количество  мест массового отдыха населения, содержащихся за счет средств бюджета городского округа, единица    </t>
  </si>
  <si>
    <t>Количество приобретенной техники для нужд благоустройства  территории городского округа, единица</t>
  </si>
  <si>
    <t>Уровень готовности к работе коммунальной техники для нужд внешнего благоустройства, процент</t>
  </si>
  <si>
    <t>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</si>
  <si>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</si>
  <si>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</si>
  <si>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</si>
  <si>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</si>
  <si>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</si>
  <si>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</si>
  <si>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</si>
  <si>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</si>
  <si>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</si>
  <si>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1.2.1.</t>
  </si>
  <si>
    <t>1.2.2.</t>
  </si>
  <si>
    <t>1.2.3.</t>
  </si>
  <si>
    <t>1.2.4.</t>
  </si>
  <si>
    <t>1.3.1.</t>
  </si>
  <si>
    <t>1.4.1.</t>
  </si>
  <si>
    <t>1.4.2.</t>
  </si>
  <si>
    <t>1.5.1.</t>
  </si>
  <si>
    <t>1.1.1.</t>
  </si>
  <si>
    <t>Мероприятие 2. Обустройство контейнерных площадок</t>
  </si>
  <si>
    <t xml:space="preserve">  Мероприятие 3.                          Защита территорий городского округа  от неблагоприятного воздействия безнадзорных животных</t>
  </si>
  <si>
    <t>1.1.11.</t>
  </si>
  <si>
    <t>Основное мероприятие 2.               Содержание и уход за зелеными насаждениями, расположенными на территории городского округа</t>
  </si>
  <si>
    <t>Мероприятие 2.                            Посадка деревьев.</t>
  </si>
  <si>
    <t xml:space="preserve"> Мероприятие 3.                           Содержание газонов.</t>
  </si>
  <si>
    <t xml:space="preserve"> Мероприятие 4.                           Обустройство  и уход за цветниками. Проведение ежегодного фестиваля "Городские цветы"</t>
  </si>
  <si>
    <t>1.4.</t>
  </si>
  <si>
    <t xml:space="preserve">Мероприятие 1.  Содержание и ремонт объектов наружного освещения                          </t>
  </si>
  <si>
    <t>Основное мероприятие 5.                                 Обновление и увеличение парка коммунальной техники</t>
  </si>
  <si>
    <t xml:space="preserve"> Мероприятие 1.        Осуществление приёмки  техники в соответствии с муниципальным контрактом</t>
  </si>
  <si>
    <t>Мероприятие 1.                            Содержание  водоемов "Южный" и "Лазурный"</t>
  </si>
  <si>
    <t xml:space="preserve">  Мероприятие 1.                Содержание территорий общего пользования городского округа</t>
  </si>
  <si>
    <t>УГЖКХ, МУ "УМЗ",  Подрядные организации, определенные по результатам торгов</t>
  </si>
  <si>
    <t>Принятие совместных решений по планированию работ по благоустройству и содержанию территорий городского округа Электросталь Московской области. 100% выполнение работ.</t>
  </si>
  <si>
    <t>ОЖИ  УГЖКХ, ОТН РОМИ МУ "УМЗ",  подрядные организации, определенные по результатам торгов</t>
  </si>
  <si>
    <t>1.4.3.</t>
  </si>
  <si>
    <t>Мероприятие 3. Плата за потребленную электроэнергию</t>
  </si>
  <si>
    <t xml:space="preserve">Мероприятие 2. Проведение светотехнического обследования городского округа </t>
  </si>
  <si>
    <t>Доля аварийных опор и опор со сверхнормативным сроком службы в общем количестве опор наружного освещения</t>
  </si>
  <si>
    <t>Основное мероприятие 3.               Содержание мест  массового отдыха населения городского округа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</si>
  <si>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нормативам), кВтч/кв.м</t>
  </si>
  <si>
    <t>Доля современных энергоэффективных светильников в общем количестве светильников наружного освещения, %</t>
  </si>
  <si>
    <t>Доля освещенных улиц, проездов, набережных, площадей с уровнем освещенности, соответствующим установленным нормативам в общей протяженности освещенных улиц, проездов, набережных, площадей, %</t>
  </si>
  <si>
    <t>Доля улиц, проездов, набережных, площадей прошедших светотехническое обследование в общей протяженности освещенных улиц, проездов, набережных, площадей, %</t>
  </si>
  <si>
    <t>Количество энергосервисных договоров заключенных органами местного самоуправления и муниципальными учреждениями, шт</t>
  </si>
  <si>
    <t>Доля самонесущего изолированного провода (СИП) в общей протяженности линий уличного освещения, %</t>
  </si>
  <si>
    <t>Доля светильников в общем количестве светильников уличного освещения, управление которыми осуществляется с использованием автоматизированных систем управления уличным освещением, %</t>
  </si>
  <si>
    <t>Наличие нормативно- правового  документа по  благоустройству территории городского округа, да/нет</t>
  </si>
  <si>
    <t>да</t>
  </si>
  <si>
    <t>УГЖКХ,               ОЖИ,     МУ "УМЗ"</t>
  </si>
  <si>
    <t>УГЖКХ,                 ОЖИ,    МУ "УМЗ"</t>
  </si>
  <si>
    <t>выполнение задания 100%</t>
  </si>
  <si>
    <t>ОЖИ, МУ "УМЗ"</t>
  </si>
  <si>
    <t>ОЖИ, МУ "УМЗ" , МУП "ПТП ГХ"</t>
  </si>
  <si>
    <t xml:space="preserve">ОЖИ , ОТН РОМИ МУ "УМЗ" </t>
  </si>
  <si>
    <t>подрядная организация по результатам открытого конкурса</t>
  </si>
  <si>
    <t>ОЖИ, МУ "УМЗ", управляющие организации</t>
  </si>
  <si>
    <t>выполнение 100%</t>
  </si>
  <si>
    <t>ГАТН МО, УГЖКХ, МУ "УМЗ", хозяйствующие субъекты</t>
  </si>
  <si>
    <t xml:space="preserve">Количество деревьев, подлежащих вырубке, на территории городского округа, единица </t>
  </si>
  <si>
    <t>Количество деревьев, посаженных на территории городского округа, единица</t>
  </si>
  <si>
    <t>Содержание газонов, расположенных на территории городского округа, кв. м</t>
  </si>
  <si>
    <t>2015-2019</t>
  </si>
  <si>
    <t>1.3.2.</t>
  </si>
  <si>
    <t>1.3.3.</t>
  </si>
  <si>
    <t>1.3.4.</t>
  </si>
  <si>
    <t>Содержание бульвара по пр. Ленина от ул. Корешкова до пр. Чернышевского</t>
  </si>
  <si>
    <t>Содержание сквера вдоль Фрязевского шоссе от ООО "Чистые материалы" до ТЦ "Окей"</t>
  </si>
  <si>
    <t>Внебюджетные средства</t>
  </si>
  <si>
    <t>В рамках реализации муниципального контракта на выполнение работ по содержанию территорий общего пользования и объектов, определяющих внешний облик городского округа, а также в рамках муниципального контракта по содержанию наружного  освещения.</t>
  </si>
  <si>
    <t>Содержание сквера между  ул. Первомайская и ул. Красеая с установленным мемориалом гвардейского миномета  "Катюша"</t>
  </si>
  <si>
    <t>не менее 10%</t>
  </si>
  <si>
    <t xml:space="preserve">Основное мероприятие 4.      Эксплуатация и ремонт линий наружного освещения, плата за потребленную энергию, эффективное и рациональное использование энергетических ресурсов на территориии городского округа. </t>
  </si>
  <si>
    <t>Итого по подпрограмме:</t>
  </si>
  <si>
    <t>Задача 1. Повышение уровня благоустройства городского округа Электрсоталь, создание благоприятных и комфортных условий жизнедеятельности населения на территории городского округа Электросталь Московской области</t>
  </si>
  <si>
    <t>финансирование предусмотрено в рамках реализации муниципальной программы "Развитие и функционирование дорожного комплекса в городском округе Электрсоталь Московской области"</t>
  </si>
  <si>
    <t xml:space="preserve">2015-2019 </t>
  </si>
  <si>
    <t>в пределах средств, предусмотренных на основную деятельность, в том числе</t>
  </si>
  <si>
    <t>в пределех средств, предусмотренных на основную деятельность, в том числе</t>
  </si>
  <si>
    <t>в пределах средств, предусмотренных на основную деятельность</t>
  </si>
  <si>
    <t>в пределах средств, предусмотренных на основную  деятельность, в том числе</t>
  </si>
  <si>
    <t>в пределах средств, преусмотреных на основную деятельность, в том числе</t>
  </si>
  <si>
    <t>Выполнение задания 100%. Обустройство контейнерной площадки Загородный пр., 5.</t>
  </si>
  <si>
    <t>в пределах финансовых средств, предусмотренных на основную деятельность</t>
  </si>
  <si>
    <t>Основное мероприятие 1.               Содержание территориий общего пользования, определяющих внешний облик городского округа</t>
  </si>
  <si>
    <t xml:space="preserve">  Мероприятие 1.                          Вырубка больных  и сухостойных деревьев, угрожающих падением, потерявших декоративный вид деревьев</t>
  </si>
  <si>
    <t>"Приложение №4</t>
  </si>
  <si>
    <t>".</t>
  </si>
  <si>
    <t>1.1.12.</t>
  </si>
  <si>
    <t>Мероприятие 6. Содержание и ремонт детских игровых площадок</t>
  </si>
  <si>
    <t>Мероприятие 5. Выполнение работ по гарантийным обязательствам комплексного благоустройства дворовых территорий 2015 года.</t>
  </si>
  <si>
    <t>Внебюджетные источники финансирования</t>
  </si>
  <si>
    <t>ОЖИ, УО</t>
  </si>
  <si>
    <t>Планируется установка : десткого игрового комплекса по Ногинскому шоссе, 6, и информационные щиты по адресам: Бульвар 60 летия Победы, д. 14-а; Ялагина, д. 11-12; К. Маркса, д. 25-а; Захарченко, д. 3, Захарченко, д. 5; Пушкина, д. 27-а.</t>
  </si>
  <si>
    <t>Мероприятие 7.                 Ликвидация несанкционированных навалов мусора</t>
  </si>
  <si>
    <t>Мероприятия 8. Ремонт фонтана на площади напротив  КЦ "Октябрь"</t>
  </si>
  <si>
    <t>Мероприятие 9. Содержание фонтана у ЛДС "Кристалл"</t>
  </si>
  <si>
    <t>Мероприятие 10.                  Ремонт стеллы "Электросталь" на въезде в город</t>
  </si>
  <si>
    <t xml:space="preserve">Мероприятие 11.                            Содержание общественного туалета </t>
  </si>
  <si>
    <t>Мероприятие 12.                Установка и содержание биокабин</t>
  </si>
  <si>
    <t xml:space="preserve">Мероприятие 13.                                       Оплата потребленного газа на городском мемориальном комплексе </t>
  </si>
  <si>
    <t>1.1.13.</t>
  </si>
  <si>
    <t>Убираемая площадь территории городского округа, тыс. кв.м.</t>
  </si>
  <si>
    <t>Ежегодное проведение месячника  по уборке территории городского округа Электросталь Московской области, да/нет</t>
  </si>
  <si>
    <t>Количество безнадзорных животных направленых в приют для передержки и стерилизации, шт</t>
  </si>
  <si>
    <t>Обустройство контейнерной площаки по Загородному проезду, д. 5, тыс. руб</t>
  </si>
  <si>
    <t>Количество вывезенного мусора, куб.м</t>
  </si>
  <si>
    <t>не менее 400</t>
  </si>
  <si>
    <t>Затраты на ликвидацию несанкционированных навалов мусора, тыс. руб</t>
  </si>
  <si>
    <t>Затраты на ликвидацию несанкционированных навалов мусора предусмотрены в муниципальной программе "Развитие и функционирование дорожного комплекса городского округа Электросталь Московской области на 2015-2019 годы"</t>
  </si>
  <si>
    <t>Количество многофункциональных зон отдыха населения городского округа возле городских водоемов за счет инвестиционных средств, ед</t>
  </si>
  <si>
    <t>Количество не исполненных предписаний (представлений) ОМСУ и их должностными лицами об устранении выявленных нарушений по которым приняты судебные решения, вступившие в законную силу в соответствии со ст. 19.5 КоАП РФ, ед</t>
  </si>
  <si>
    <t>Посадка и содержание цветников на территории городского округа, кв. м</t>
  </si>
  <si>
    <t>1.4.4.</t>
  </si>
  <si>
    <t xml:space="preserve">Строительство новых сетей наружного освещени на территории городского округа </t>
  </si>
  <si>
    <t xml:space="preserve">Мероприятие 4.
Строительство новых сетей наружного освещени на территории городского округа </t>
  </si>
  <si>
    <t>1.4.5.</t>
  </si>
  <si>
    <t xml:space="preserve">Мероприятие 5. Инвентаризация объектов наружного освещения  на территории городского округа </t>
  </si>
  <si>
    <t>Меприятие 4.                     Обеспеченность обустроенными  дворовыми территориями, в том числе установка новых детских игровых площадок и уличных тренажеров в рамках реализации программы комплексного благоустройчства дворовых территорий</t>
  </si>
  <si>
    <t xml:space="preserve">Ежегодное обустройство 10% дворовых территорий.  В 2016 году подлежат комплексному благоустройству  15 дворов:   - Тевосяна, д. 10, 10а, 10б, 12а;                    - Журавлева, д. 11 к. 1, д. 11 к. 2, ул. Западная, д. 12 б;    - ул. Западная, д. 16, 18, 18а, 18б;   - Западная, д. 12, 12а;  - ул. Западная, д. 14;   - пр. Южный, д. 1. к. 1, д. 1 к. 2, д. 1 к. 3, д. 1 к. 4, д. 1 к. 6, д. 3 к. 2, д. 3 к. 4;    - ул. Первомайская, д. 40, д. 42, д. 44, пр. Ленина, д. 43, д. 43а;   - ул. Корешкова, д. 6, д. 8/50, пр. Ленина, д. 45. д. 47/12, ул. Первомайская, д. д. 46а, д. 46, д. 48;  - пр. Ленина, д. 39;  - пр. Ленина, д. 35/20, д. 37а, д. 35а;   - ул. Пушкина, д. д. 29, д. 27, д. 25, д. 25а, ул. Ногинское шоссе, д. 10а, д. 12а,  д. 12, д. 14, д. 16;  - ул. Ногинское шоссе, д. 18, д. 18а, д. 20а,  д. 20, д. 22, ул. Пушкина, д. 31. д. 31а;  - пр. Ленина, д. 27. д. 23, ул. первомайская, д. д. 24, д. 26, д. 28, ул. Маяковского, д. 4, д. 8, ул. Жулябина, д. 3;  - ул. Корешкова, д. 6, д. 8/50, пр. Ленина, д. 45, д. 47/12, ул. Первомайская. д. 46. д. 46а, д. 48; - Внутриквартальный проезд на участке от д. 14 к. 1 до д. 2 к. 1 по ул. Победы. В 2016 г. планируется поставка и установка уличных тренажеров по след. адресам: ул. Западнаяд.10а, пр. Ленина д.1а, ул. Корешкова д.6/21, рядом с крытым ледовым катком им. Ионова А.С.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</si>
</sst>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10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right" wrapText="1"/>
    </xf>
    <xf numFmtId="0" fontId="47" fillId="0" borderId="0" xfId="0" applyFont="1" applyAlignment="1">
      <alignment horizontal="right" vertical="top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9" fillId="33" borderId="10" xfId="0" applyFont="1" applyFill="1" applyBorder="1" applyAlignment="1">
      <alignment/>
    </xf>
    <xf numFmtId="164" fontId="49" fillId="33" borderId="0" xfId="0" applyNumberFormat="1" applyFont="1" applyFill="1" applyAlignment="1">
      <alignment/>
    </xf>
    <xf numFmtId="0" fontId="49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0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 wrapText="1"/>
    </xf>
    <xf numFmtId="0" fontId="48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9" fontId="48" fillId="0" borderId="10" xfId="0" applyNumberFormat="1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/>
    </xf>
    <xf numFmtId="0" fontId="48" fillId="33" borderId="0" xfId="0" applyFont="1" applyFill="1" applyAlignment="1">
      <alignment/>
    </xf>
    <xf numFmtId="4" fontId="49" fillId="33" borderId="0" xfId="0" applyNumberFormat="1" applyFont="1" applyFill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wrapText="1"/>
    </xf>
    <xf numFmtId="0" fontId="48" fillId="0" borderId="10" xfId="0" applyFont="1" applyFill="1" applyBorder="1" applyAlignment="1">
      <alignment horizontal="left" vertical="top"/>
    </xf>
    <xf numFmtId="2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top" wrapText="1"/>
    </xf>
    <xf numFmtId="2" fontId="48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top"/>
    </xf>
    <xf numFmtId="0" fontId="48" fillId="0" borderId="10" xfId="0" applyFont="1" applyFill="1" applyBorder="1" applyAlignment="1">
      <alignment vertical="top" wrapText="1"/>
    </xf>
    <xf numFmtId="2" fontId="48" fillId="0" borderId="10" xfId="0" applyNumberFormat="1" applyFont="1" applyFill="1" applyBorder="1" applyAlignment="1">
      <alignment vertical="top" wrapText="1"/>
    </xf>
    <xf numFmtId="2" fontId="49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vertical="top"/>
    </xf>
    <xf numFmtId="2" fontId="48" fillId="0" borderId="10" xfId="0" applyNumberFormat="1" applyFont="1" applyFill="1" applyBorder="1" applyAlignment="1">
      <alignment horizontal="center" vertical="top"/>
    </xf>
    <xf numFmtId="2" fontId="51" fillId="0" borderId="10" xfId="0" applyNumberFormat="1" applyFont="1" applyFill="1" applyBorder="1" applyAlignment="1">
      <alignment vertical="top" wrapText="1"/>
    </xf>
    <xf numFmtId="16" fontId="52" fillId="0" borderId="13" xfId="0" applyNumberFormat="1" applyFont="1" applyFill="1" applyBorder="1" applyAlignment="1">
      <alignment horizontal="center" vertical="top"/>
    </xf>
    <xf numFmtId="2" fontId="48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2" fontId="48" fillId="0" borderId="14" xfId="0" applyNumberFormat="1" applyFont="1" applyFill="1" applyBorder="1" applyAlignment="1">
      <alignment horizontal="center" vertical="top"/>
    </xf>
    <xf numFmtId="0" fontId="53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left" vertical="top" wrapText="1"/>
    </xf>
    <xf numFmtId="2" fontId="48" fillId="0" borderId="15" xfId="0" applyNumberFormat="1" applyFont="1" applyFill="1" applyBorder="1" applyAlignment="1">
      <alignment horizontal="center" vertical="top"/>
    </xf>
    <xf numFmtId="2" fontId="48" fillId="0" borderId="10" xfId="0" applyNumberFormat="1" applyFont="1" applyFill="1" applyBorder="1" applyAlignment="1">
      <alignment vertical="center" wrapText="1"/>
    </xf>
    <xf numFmtId="2" fontId="48" fillId="0" borderId="16" xfId="0" applyNumberFormat="1" applyFont="1" applyFill="1" applyBorder="1" applyAlignment="1">
      <alignment horizontal="center" vertical="center" wrapText="1"/>
    </xf>
    <xf numFmtId="2" fontId="48" fillId="0" borderId="15" xfId="0" applyNumberFormat="1" applyFont="1" applyFill="1" applyBorder="1" applyAlignment="1">
      <alignment vertical="center" wrapText="1"/>
    </xf>
    <xf numFmtId="2" fontId="48" fillId="0" borderId="10" xfId="0" applyNumberFormat="1" applyFont="1" applyFill="1" applyBorder="1" applyAlignment="1">
      <alignment vertical="center"/>
    </xf>
    <xf numFmtId="0" fontId="48" fillId="0" borderId="10" xfId="0" applyFont="1" applyFill="1" applyBorder="1" applyAlignment="1">
      <alignment wrapText="1"/>
    </xf>
    <xf numFmtId="2" fontId="48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2" fontId="13" fillId="0" borderId="0" xfId="0" applyNumberFormat="1" applyFont="1" applyFill="1" applyAlignment="1">
      <alignment wrapText="1"/>
    </xf>
    <xf numFmtId="2" fontId="11" fillId="0" borderId="14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center" vertical="center"/>
    </xf>
    <xf numFmtId="4" fontId="54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wrapText="1"/>
    </xf>
    <xf numFmtId="3" fontId="48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48" fillId="33" borderId="10" xfId="0" applyNumberFormat="1" applyFont="1" applyFill="1" applyBorder="1" applyAlignment="1">
      <alignment horizontal="center" vertical="center" wrapText="1"/>
    </xf>
    <xf numFmtId="2" fontId="48" fillId="0" borderId="14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left" vertical="top"/>
    </xf>
    <xf numFmtId="0" fontId="48" fillId="0" borderId="14" xfId="0" applyFont="1" applyFill="1" applyBorder="1" applyAlignment="1">
      <alignment horizontal="left" vertical="top" wrapText="1"/>
    </xf>
    <xf numFmtId="16" fontId="48" fillId="0" borderId="13" xfId="0" applyNumberFormat="1" applyFont="1" applyFill="1" applyBorder="1" applyAlignment="1">
      <alignment vertical="top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/>
    </xf>
    <xf numFmtId="0" fontId="49" fillId="0" borderId="12" xfId="0" applyFont="1" applyFill="1" applyBorder="1" applyAlignment="1">
      <alignment/>
    </xf>
    <xf numFmtId="0" fontId="0" fillId="0" borderId="0" xfId="0" applyFill="1" applyAlignment="1">
      <alignment wrapText="1"/>
    </xf>
    <xf numFmtId="0" fontId="49" fillId="0" borderId="0" xfId="0" applyFont="1" applyFill="1" applyAlignment="1">
      <alignment/>
    </xf>
    <xf numFmtId="0" fontId="48" fillId="0" borderId="14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vertical="top" wrapText="1"/>
    </xf>
    <xf numFmtId="0" fontId="48" fillId="0" borderId="13" xfId="0" applyFont="1" applyFill="1" applyBorder="1" applyAlignment="1">
      <alignment horizontal="left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vertical="top" wrapText="1"/>
    </xf>
    <xf numFmtId="2" fontId="48" fillId="0" borderId="15" xfId="0" applyNumberFormat="1" applyFont="1" applyFill="1" applyBorder="1" applyAlignment="1">
      <alignment horizontal="center" vertical="center" wrapText="1"/>
    </xf>
    <xf numFmtId="2" fontId="48" fillId="0" borderId="18" xfId="0" applyNumberFormat="1" applyFont="1" applyFill="1" applyBorder="1" applyAlignment="1">
      <alignment horizontal="center" vertical="center" wrapText="1"/>
    </xf>
    <xf numFmtId="2" fontId="48" fillId="0" borderId="14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vertical="top"/>
    </xf>
    <xf numFmtId="2" fontId="48" fillId="0" borderId="14" xfId="0" applyNumberFormat="1" applyFont="1" applyFill="1" applyBorder="1" applyAlignment="1">
      <alignment vertical="top" wrapText="1"/>
    </xf>
    <xf numFmtId="2" fontId="48" fillId="0" borderId="14" xfId="0" applyNumberFormat="1" applyFont="1" applyFill="1" applyBorder="1" applyAlignment="1">
      <alignment vertical="top"/>
    </xf>
    <xf numFmtId="2" fontId="48" fillId="0" borderId="14" xfId="0" applyNumberFormat="1" applyFont="1" applyFill="1" applyBorder="1" applyAlignment="1">
      <alignment horizontal="center" vertical="center"/>
    </xf>
    <xf numFmtId="2" fontId="48" fillId="0" borderId="14" xfId="0" applyNumberFormat="1" applyFont="1" applyFill="1" applyBorder="1" applyAlignment="1">
      <alignment horizontal="center" vertical="top" wrapText="1"/>
    </xf>
    <xf numFmtId="2" fontId="48" fillId="0" borderId="16" xfId="0" applyNumberFormat="1" applyFont="1" applyFill="1" applyBorder="1" applyAlignment="1">
      <alignment horizontal="center" vertical="top" wrapText="1"/>
    </xf>
    <xf numFmtId="2" fontId="48" fillId="0" borderId="19" xfId="0" applyNumberFormat="1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33" borderId="18" xfId="0" applyFont="1" applyFill="1" applyBorder="1" applyAlignment="1">
      <alignment horizontal="left" vertical="center" wrapText="1"/>
    </xf>
    <xf numFmtId="0" fontId="48" fillId="33" borderId="20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6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53" fillId="0" borderId="0" xfId="0" applyFont="1" applyAlignment="1">
      <alignment horizontal="center" vertical="top" wrapText="1"/>
    </xf>
    <xf numFmtId="0" fontId="48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right" vertical="top" wrapText="1"/>
    </xf>
    <xf numFmtId="0" fontId="48" fillId="0" borderId="15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 vertical="top" wrapText="1"/>
    </xf>
    <xf numFmtId="0" fontId="48" fillId="0" borderId="2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wrapText="1"/>
    </xf>
    <xf numFmtId="14" fontId="48" fillId="0" borderId="14" xfId="0" applyNumberFormat="1" applyFont="1" applyFill="1" applyBorder="1" applyAlignment="1">
      <alignment horizontal="center" vertical="top"/>
    </xf>
    <xf numFmtId="14" fontId="48" fillId="0" borderId="13" xfId="0" applyNumberFormat="1" applyFont="1" applyFill="1" applyBorder="1" applyAlignment="1">
      <alignment horizontal="center" vertical="top"/>
    </xf>
    <xf numFmtId="14" fontId="48" fillId="0" borderId="11" xfId="0" applyNumberFormat="1" applyFont="1" applyFill="1" applyBorder="1" applyAlignment="1">
      <alignment horizontal="center" vertical="top"/>
    </xf>
    <xf numFmtId="0" fontId="52" fillId="0" borderId="14" xfId="0" applyFont="1" applyFill="1" applyBorder="1" applyAlignment="1">
      <alignment horizontal="center" vertical="top" wrapText="1"/>
    </xf>
    <xf numFmtId="0" fontId="52" fillId="0" borderId="13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vertical="top"/>
    </xf>
    <xf numFmtId="0" fontId="48" fillId="0" borderId="11" xfId="0" applyFont="1" applyFill="1" applyBorder="1" applyAlignment="1">
      <alignment vertical="top"/>
    </xf>
    <xf numFmtId="0" fontId="48" fillId="0" borderId="14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vertical="top" wrapText="1"/>
    </xf>
    <xf numFmtId="0" fontId="48" fillId="0" borderId="14" xfId="0" applyFont="1" applyFill="1" applyBorder="1" applyAlignment="1">
      <alignment horizontal="left" vertical="top" wrapText="1"/>
    </xf>
    <xf numFmtId="0" fontId="48" fillId="0" borderId="13" xfId="0" applyFont="1" applyFill="1" applyBorder="1" applyAlignment="1">
      <alignment horizontal="left" vertical="top" wrapText="1"/>
    </xf>
    <xf numFmtId="0" fontId="48" fillId="0" borderId="11" xfId="0" applyFont="1" applyFill="1" applyBorder="1" applyAlignment="1">
      <alignment horizontal="left" vertical="top" wrapText="1"/>
    </xf>
    <xf numFmtId="0" fontId="48" fillId="0" borderId="14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vertical="top" wrapText="1"/>
    </xf>
    <xf numFmtId="1" fontId="48" fillId="0" borderId="14" xfId="0" applyNumberFormat="1" applyFont="1" applyFill="1" applyBorder="1" applyAlignment="1">
      <alignment vertical="top"/>
    </xf>
    <xf numFmtId="1" fontId="48" fillId="0" borderId="13" xfId="0" applyNumberFormat="1" applyFont="1" applyFill="1" applyBorder="1" applyAlignment="1">
      <alignment vertical="top"/>
    </xf>
    <xf numFmtId="1" fontId="48" fillId="0" borderId="11" xfId="0" applyNumberFormat="1" applyFont="1" applyFill="1" applyBorder="1" applyAlignment="1">
      <alignment vertical="top"/>
    </xf>
    <xf numFmtId="2" fontId="48" fillId="0" borderId="15" xfId="0" applyNumberFormat="1" applyFont="1" applyFill="1" applyBorder="1" applyAlignment="1">
      <alignment horizontal="center" vertical="center" wrapText="1"/>
    </xf>
    <xf numFmtId="2" fontId="48" fillId="0" borderId="18" xfId="0" applyNumberFormat="1" applyFont="1" applyFill="1" applyBorder="1" applyAlignment="1">
      <alignment horizontal="center" vertical="center" wrapText="1"/>
    </xf>
    <xf numFmtId="2" fontId="48" fillId="0" borderId="20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vertical="top"/>
    </xf>
    <xf numFmtId="0" fontId="48" fillId="0" borderId="11" xfId="0" applyFont="1" applyFill="1" applyBorder="1" applyAlignment="1">
      <alignment horizontal="left" vertical="top"/>
    </xf>
    <xf numFmtId="2" fontId="48" fillId="0" borderId="14" xfId="0" applyNumberFormat="1" applyFont="1" applyFill="1" applyBorder="1" applyAlignment="1">
      <alignment horizontal="center" vertical="center" wrapText="1"/>
    </xf>
    <xf numFmtId="2" fontId="48" fillId="0" borderId="11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vertical="top"/>
    </xf>
    <xf numFmtId="0" fontId="48" fillId="0" borderId="13" xfId="0" applyFont="1" applyFill="1" applyBorder="1" applyAlignment="1">
      <alignment horizontal="left" vertical="top"/>
    </xf>
    <xf numFmtId="2" fontId="51" fillId="0" borderId="14" xfId="0" applyNumberFormat="1" applyFont="1" applyFill="1" applyBorder="1" applyAlignment="1">
      <alignment vertical="top" wrapText="1"/>
    </xf>
    <xf numFmtId="2" fontId="51" fillId="0" borderId="11" xfId="0" applyNumberFormat="1" applyFont="1" applyFill="1" applyBorder="1" applyAlignment="1">
      <alignment vertical="top" wrapText="1"/>
    </xf>
    <xf numFmtId="2" fontId="48" fillId="0" borderId="14" xfId="0" applyNumberFormat="1" applyFont="1" applyFill="1" applyBorder="1" applyAlignment="1">
      <alignment vertical="top" wrapText="1"/>
    </xf>
    <xf numFmtId="2" fontId="48" fillId="0" borderId="11" xfId="0" applyNumberFormat="1" applyFont="1" applyFill="1" applyBorder="1" applyAlignment="1">
      <alignment vertical="top" wrapText="1"/>
    </xf>
    <xf numFmtId="2" fontId="51" fillId="0" borderId="13" xfId="0" applyNumberFormat="1" applyFont="1" applyFill="1" applyBorder="1" applyAlignment="1">
      <alignment vertical="top" wrapText="1"/>
    </xf>
    <xf numFmtId="2" fontId="48" fillId="0" borderId="14" xfId="0" applyNumberFormat="1" applyFont="1" applyFill="1" applyBorder="1" applyAlignment="1">
      <alignment vertical="top"/>
    </xf>
    <xf numFmtId="2" fontId="48" fillId="0" borderId="11" xfId="0" applyNumberFormat="1" applyFont="1" applyFill="1" applyBorder="1" applyAlignment="1">
      <alignment vertical="top"/>
    </xf>
    <xf numFmtId="0" fontId="48" fillId="0" borderId="15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16" fontId="52" fillId="0" borderId="14" xfId="0" applyNumberFormat="1" applyFont="1" applyFill="1" applyBorder="1" applyAlignment="1">
      <alignment horizontal="left" vertical="top"/>
    </xf>
    <xf numFmtId="16" fontId="52" fillId="0" borderId="13" xfId="0" applyNumberFormat="1" applyFont="1" applyFill="1" applyBorder="1" applyAlignment="1">
      <alignment horizontal="left" vertical="top"/>
    </xf>
    <xf numFmtId="16" fontId="52" fillId="0" borderId="11" xfId="0" applyNumberFormat="1" applyFont="1" applyFill="1" applyBorder="1" applyAlignment="1">
      <alignment horizontal="left" vertical="top"/>
    </xf>
    <xf numFmtId="0" fontId="52" fillId="0" borderId="14" xfId="0" applyFont="1" applyFill="1" applyBorder="1" applyAlignment="1">
      <alignment vertical="top" wrapText="1"/>
    </xf>
    <xf numFmtId="0" fontId="52" fillId="0" borderId="13" xfId="0" applyFont="1" applyFill="1" applyBorder="1" applyAlignment="1">
      <alignment vertical="top" wrapText="1"/>
    </xf>
    <xf numFmtId="0" fontId="52" fillId="0" borderId="11" xfId="0" applyFont="1" applyFill="1" applyBorder="1" applyAlignment="1">
      <alignment vertical="top" wrapText="1"/>
    </xf>
    <xf numFmtId="0" fontId="52" fillId="0" borderId="14" xfId="0" applyFont="1" applyFill="1" applyBorder="1" applyAlignment="1">
      <alignment horizontal="center" vertical="top"/>
    </xf>
    <xf numFmtId="0" fontId="48" fillId="0" borderId="13" xfId="0" applyFont="1" applyFill="1" applyBorder="1" applyAlignment="1">
      <alignment horizontal="center" vertical="top"/>
    </xf>
    <xf numFmtId="0" fontId="48" fillId="0" borderId="11" xfId="0" applyFont="1" applyFill="1" applyBorder="1" applyAlignment="1">
      <alignment horizontal="center" vertical="top"/>
    </xf>
    <xf numFmtId="0" fontId="52" fillId="0" borderId="11" xfId="0" applyFont="1" applyFill="1" applyBorder="1" applyAlignment="1">
      <alignment horizontal="center" vertical="top"/>
    </xf>
    <xf numFmtId="0" fontId="48" fillId="0" borderId="14" xfId="0" applyFont="1" applyFill="1" applyBorder="1" applyAlignment="1">
      <alignment horizontal="center" vertical="top"/>
    </xf>
    <xf numFmtId="16" fontId="48" fillId="0" borderId="14" xfId="0" applyNumberFormat="1" applyFont="1" applyFill="1" applyBorder="1" applyAlignment="1">
      <alignment vertical="top"/>
    </xf>
    <xf numFmtId="16" fontId="48" fillId="0" borderId="11" xfId="0" applyNumberFormat="1" applyFont="1" applyFill="1" applyBorder="1" applyAlignment="1">
      <alignment vertical="top"/>
    </xf>
    <xf numFmtId="16" fontId="48" fillId="0" borderId="13" xfId="0" applyNumberFormat="1" applyFont="1" applyFill="1" applyBorder="1" applyAlignment="1">
      <alignment vertical="top"/>
    </xf>
    <xf numFmtId="16" fontId="48" fillId="0" borderId="14" xfId="0" applyNumberFormat="1" applyFont="1" applyFill="1" applyBorder="1" applyAlignment="1">
      <alignment horizontal="center" vertical="top"/>
    </xf>
    <xf numFmtId="16" fontId="48" fillId="0" borderId="11" xfId="0" applyNumberFormat="1" applyFont="1" applyFill="1" applyBorder="1" applyAlignment="1">
      <alignment horizontal="center" vertical="top"/>
    </xf>
    <xf numFmtId="0" fontId="53" fillId="33" borderId="0" xfId="0" applyFont="1" applyFill="1" applyAlignment="1">
      <alignment horizontal="center" vertical="top" wrapText="1"/>
    </xf>
    <xf numFmtId="0" fontId="47" fillId="33" borderId="21" xfId="0" applyFont="1" applyFill="1" applyBorder="1" applyAlignment="1">
      <alignment horizontal="center" vertical="top" wrapText="1"/>
    </xf>
    <xf numFmtId="0" fontId="55" fillId="33" borderId="0" xfId="0" applyFont="1" applyFill="1" applyBorder="1" applyAlignment="1">
      <alignment horizontal="center" vertical="top" wrapText="1"/>
    </xf>
    <xf numFmtId="0" fontId="53" fillId="33" borderId="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/>
    </xf>
    <xf numFmtId="2" fontId="48" fillId="0" borderId="14" xfId="0" applyNumberFormat="1" applyFont="1" applyFill="1" applyBorder="1" applyAlignment="1">
      <alignment horizontal="center" vertical="center"/>
    </xf>
    <xf numFmtId="2" fontId="48" fillId="0" borderId="13" xfId="0" applyNumberFormat="1" applyFont="1" applyFill="1" applyBorder="1" applyAlignment="1">
      <alignment horizontal="center" vertical="center"/>
    </xf>
    <xf numFmtId="2" fontId="48" fillId="0" borderId="11" xfId="0" applyNumberFormat="1" applyFont="1" applyFill="1" applyBorder="1" applyAlignment="1">
      <alignment horizontal="center" vertical="center"/>
    </xf>
    <xf numFmtId="2" fontId="48" fillId="0" borderId="14" xfId="0" applyNumberFormat="1" applyFont="1" applyFill="1" applyBorder="1" applyAlignment="1">
      <alignment horizontal="center" vertical="top" wrapText="1"/>
    </xf>
    <xf numFmtId="2" fontId="48" fillId="0" borderId="11" xfId="0" applyNumberFormat="1" applyFont="1" applyFill="1" applyBorder="1" applyAlignment="1">
      <alignment horizontal="center" vertical="top" wrapText="1"/>
    </xf>
    <xf numFmtId="2" fontId="48" fillId="0" borderId="16" xfId="0" applyNumberFormat="1" applyFont="1" applyFill="1" applyBorder="1" applyAlignment="1">
      <alignment horizontal="center" vertical="top" wrapText="1"/>
    </xf>
    <xf numFmtId="2" fontId="48" fillId="0" borderId="12" xfId="0" applyNumberFormat="1" applyFont="1" applyFill="1" applyBorder="1" applyAlignment="1">
      <alignment horizontal="center" vertical="top" wrapText="1"/>
    </xf>
    <xf numFmtId="2" fontId="48" fillId="0" borderId="17" xfId="0" applyNumberFormat="1" applyFont="1" applyFill="1" applyBorder="1" applyAlignment="1">
      <alignment horizontal="center" vertical="top" wrapText="1"/>
    </xf>
    <xf numFmtId="2" fontId="48" fillId="0" borderId="22" xfId="0" applyNumberFormat="1" applyFont="1" applyFill="1" applyBorder="1" applyAlignment="1">
      <alignment horizontal="center" vertical="top" wrapText="1"/>
    </xf>
    <xf numFmtId="2" fontId="48" fillId="0" borderId="21" xfId="0" applyNumberFormat="1" applyFont="1" applyFill="1" applyBorder="1" applyAlignment="1">
      <alignment horizontal="center" vertical="top" wrapText="1"/>
    </xf>
    <xf numFmtId="2" fontId="48" fillId="0" borderId="19" xfId="0" applyNumberFormat="1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48"/>
  <sheetViews>
    <sheetView tabSelected="1" zoomScale="69" zoomScaleNormal="69" zoomScaleSheetLayoutView="80" zoomScalePageLayoutView="70" workbookViewId="0" topLeftCell="A1">
      <selection activeCell="J4" sqref="J4"/>
    </sheetView>
  </sheetViews>
  <sheetFormatPr defaultColWidth="9.140625" defaultRowHeight="15"/>
  <cols>
    <col min="1" max="1" width="18.421875" style="1" customWidth="1"/>
    <col min="2" max="2" width="16.140625" style="1" customWidth="1"/>
    <col min="3" max="4" width="21.00390625" style="1" customWidth="1"/>
    <col min="5" max="5" width="18.140625" style="1" customWidth="1"/>
    <col min="6" max="6" width="17.7109375" style="1" customWidth="1"/>
    <col min="7" max="7" width="17.57421875" style="1" customWidth="1"/>
    <col min="8" max="8" width="18.7109375" style="1" customWidth="1"/>
    <col min="9" max="9" width="16.8515625" style="1" customWidth="1"/>
    <col min="10" max="10" width="18.7109375" style="1" customWidth="1"/>
    <col min="11" max="11" width="9.140625" style="1" customWidth="1"/>
    <col min="12" max="12" width="11.28125" style="1" customWidth="1"/>
    <col min="13" max="13" width="11.00390625" style="1" customWidth="1"/>
    <col min="14" max="16384" width="9.140625" style="1" customWidth="1"/>
  </cols>
  <sheetData>
    <row r="1" spans="8:10" ht="15">
      <c r="H1" s="110"/>
      <c r="I1" s="110"/>
      <c r="J1" s="110"/>
    </row>
    <row r="2" spans="8:10" ht="30" customHeight="1">
      <c r="H2" s="110"/>
      <c r="I2" s="110"/>
      <c r="J2" s="110"/>
    </row>
    <row r="3" spans="1:10" ht="30.7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</row>
    <row r="4" spans="1:10" s="6" customFormat="1" ht="12.75">
      <c r="A4" s="3"/>
      <c r="B4" s="3"/>
      <c r="C4" s="3"/>
      <c r="D4" s="3"/>
      <c r="E4" s="3"/>
      <c r="F4" s="3"/>
      <c r="G4" s="3"/>
      <c r="H4" s="3"/>
      <c r="I4" s="4"/>
      <c r="J4" s="5" t="s">
        <v>152</v>
      </c>
    </row>
    <row r="5" spans="1:10" s="6" customFormat="1" ht="12.75">
      <c r="A5" s="3"/>
      <c r="B5" s="3"/>
      <c r="C5" s="3"/>
      <c r="D5" s="3"/>
      <c r="E5" s="3"/>
      <c r="F5" s="3"/>
      <c r="G5" s="3"/>
      <c r="H5" s="3"/>
      <c r="I5" s="114" t="s">
        <v>35</v>
      </c>
      <c r="J5" s="114"/>
    </row>
    <row r="6" spans="1:10" s="7" customFormat="1" ht="56.25" customHeight="1">
      <c r="A6" s="112" t="s">
        <v>32</v>
      </c>
      <c r="B6" s="112"/>
      <c r="C6" s="112"/>
      <c r="D6" s="112"/>
      <c r="E6" s="112"/>
      <c r="F6" s="112"/>
      <c r="G6" s="112"/>
      <c r="H6" s="112"/>
      <c r="I6" s="112"/>
      <c r="J6" s="112"/>
    </row>
    <row r="7" spans="1:10" ht="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s="7" customFormat="1" ht="45.75" customHeight="1">
      <c r="A8" s="92" t="s">
        <v>54</v>
      </c>
      <c r="B8" s="92"/>
      <c r="C8" s="113" t="s">
        <v>23</v>
      </c>
      <c r="D8" s="113"/>
      <c r="E8" s="113"/>
      <c r="F8" s="113"/>
      <c r="G8" s="113"/>
      <c r="H8" s="113"/>
      <c r="I8" s="113"/>
      <c r="J8" s="113"/>
    </row>
    <row r="9" spans="1:10" s="7" customFormat="1" ht="45.75" customHeight="1">
      <c r="A9" s="92" t="s">
        <v>3</v>
      </c>
      <c r="B9" s="92"/>
      <c r="C9" s="96" t="s">
        <v>22</v>
      </c>
      <c r="D9" s="97"/>
      <c r="E9" s="97"/>
      <c r="F9" s="97"/>
      <c r="G9" s="97"/>
      <c r="H9" s="97"/>
      <c r="I9" s="97"/>
      <c r="J9" s="98"/>
    </row>
    <row r="10" spans="1:10" s="7" customFormat="1" ht="31.5" customHeight="1">
      <c r="A10" s="115"/>
      <c r="B10" s="116"/>
      <c r="C10" s="99" t="s">
        <v>55</v>
      </c>
      <c r="D10" s="100"/>
      <c r="E10" s="101"/>
      <c r="F10" s="10">
        <v>2015</v>
      </c>
      <c r="G10" s="10">
        <v>2016</v>
      </c>
      <c r="H10" s="10">
        <v>2017</v>
      </c>
      <c r="I10" s="10">
        <v>2018</v>
      </c>
      <c r="J10" s="10">
        <v>2019</v>
      </c>
    </row>
    <row r="11" spans="1:10" s="7" customFormat="1" ht="31.5" customHeight="1">
      <c r="A11" s="92"/>
      <c r="B11" s="92"/>
      <c r="C11" s="96" t="s">
        <v>137</v>
      </c>
      <c r="D11" s="97"/>
      <c r="E11" s="98"/>
      <c r="F11" s="23">
        <v>0.1</v>
      </c>
      <c r="G11" s="23">
        <v>0.2</v>
      </c>
      <c r="H11" s="23">
        <v>0.3</v>
      </c>
      <c r="I11" s="23">
        <v>0.4</v>
      </c>
      <c r="J11" s="23">
        <v>0.5</v>
      </c>
    </row>
    <row r="12" spans="1:10" s="7" customFormat="1" ht="36.75" customHeight="1">
      <c r="A12" s="93" t="s">
        <v>4</v>
      </c>
      <c r="B12" s="93" t="s">
        <v>2</v>
      </c>
      <c r="C12" s="93" t="s">
        <v>5</v>
      </c>
      <c r="D12" s="93" t="s">
        <v>6</v>
      </c>
      <c r="E12" s="117" t="s">
        <v>0</v>
      </c>
      <c r="F12" s="118"/>
      <c r="G12" s="118"/>
      <c r="H12" s="118"/>
      <c r="I12" s="118"/>
      <c r="J12" s="119"/>
    </row>
    <row r="13" spans="1:10" s="7" customFormat="1" ht="27" customHeight="1">
      <c r="A13" s="94"/>
      <c r="B13" s="94"/>
      <c r="C13" s="94"/>
      <c r="D13" s="94"/>
      <c r="E13" s="108" t="s">
        <v>33</v>
      </c>
      <c r="F13" s="108">
        <v>2015</v>
      </c>
      <c r="G13" s="108">
        <v>2016</v>
      </c>
      <c r="H13" s="108">
        <v>2017</v>
      </c>
      <c r="I13" s="108">
        <v>2018</v>
      </c>
      <c r="J13" s="108">
        <v>2019</v>
      </c>
    </row>
    <row r="14" spans="1:10" s="7" customFormat="1" ht="10.5" customHeight="1" hidden="1">
      <c r="A14" s="94"/>
      <c r="B14" s="95"/>
      <c r="C14" s="95"/>
      <c r="D14" s="95"/>
      <c r="E14" s="109"/>
      <c r="F14" s="109"/>
      <c r="G14" s="109"/>
      <c r="H14" s="109"/>
      <c r="I14" s="109"/>
      <c r="J14" s="109"/>
    </row>
    <row r="15" spans="1:10" s="7" customFormat="1" ht="47.25">
      <c r="A15" s="94"/>
      <c r="B15" s="92" t="s">
        <v>56</v>
      </c>
      <c r="C15" s="8"/>
      <c r="D15" s="8" t="s">
        <v>8</v>
      </c>
      <c r="E15" s="30">
        <f>'Перечень мероприятий'!F7</f>
        <v>428337.849</v>
      </c>
      <c r="F15" s="30">
        <f>'Перечень мероприятий'!G7</f>
        <v>80275.75</v>
      </c>
      <c r="G15" s="30">
        <f>'Перечень мероприятий'!H7</f>
        <v>97038.59899999999</v>
      </c>
      <c r="H15" s="30">
        <f>SUM(H16:H19)</f>
        <v>74918.6</v>
      </c>
      <c r="I15" s="66">
        <f>SUM(I16:I19)</f>
        <v>83377.9</v>
      </c>
      <c r="J15" s="66">
        <f>SUM(J16:J19)</f>
        <v>92727</v>
      </c>
    </row>
    <row r="16" spans="1:10" s="7" customFormat="1" ht="57" customHeight="1">
      <c r="A16" s="94"/>
      <c r="B16" s="92"/>
      <c r="C16" s="10" t="s">
        <v>24</v>
      </c>
      <c r="D16" s="9" t="s">
        <v>27</v>
      </c>
      <c r="E16" s="30">
        <f>SUM(F16:J16)</f>
        <v>321079.379</v>
      </c>
      <c r="F16" s="32">
        <v>58441.25</v>
      </c>
      <c r="G16" s="32">
        <f>'Перечень мероприятий'!H11</f>
        <v>70768.22899999999</v>
      </c>
      <c r="H16" s="32">
        <v>55017.6</v>
      </c>
      <c r="I16" s="22">
        <v>63751.6</v>
      </c>
      <c r="J16" s="67">
        <v>73100.7</v>
      </c>
    </row>
    <row r="17" spans="1:10" s="7" customFormat="1" ht="57" customHeight="1">
      <c r="A17" s="94"/>
      <c r="B17" s="92"/>
      <c r="C17" s="8"/>
      <c r="D17" s="8" t="s">
        <v>1</v>
      </c>
      <c r="E17" s="30">
        <f>SUM(F17:J17)</f>
        <v>14128.67</v>
      </c>
      <c r="F17" s="32">
        <f>'Перечень мероприятий'!G8</f>
        <v>8167.6</v>
      </c>
      <c r="G17" s="32">
        <f>'Перечень мероприятий'!H8</f>
        <v>5961.07</v>
      </c>
      <c r="H17" s="32">
        <v>0</v>
      </c>
      <c r="I17" s="67">
        <v>0</v>
      </c>
      <c r="J17" s="67">
        <v>0</v>
      </c>
    </row>
    <row r="18" spans="1:10" s="7" customFormat="1" ht="54.75" customHeight="1">
      <c r="A18" s="94"/>
      <c r="B18" s="92"/>
      <c r="C18" s="8"/>
      <c r="D18" s="8" t="s">
        <v>9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</row>
    <row r="19" spans="1:10" s="7" customFormat="1" ht="51.75" customHeight="1">
      <c r="A19" s="95"/>
      <c r="B19" s="92"/>
      <c r="C19" s="10"/>
      <c r="D19" s="8" t="s">
        <v>10</v>
      </c>
      <c r="E19" s="65">
        <f>SUM(F19:J19)</f>
        <v>93129.8</v>
      </c>
      <c r="F19" s="65">
        <v>13666.9</v>
      </c>
      <c r="G19" s="65">
        <f>'Перечень мероприятий'!H10</f>
        <v>20309.3</v>
      </c>
      <c r="H19" s="65">
        <f>'Перечень мероприятий'!I10</f>
        <v>19901</v>
      </c>
      <c r="I19" s="65">
        <f>'Перечень мероприятий'!J10</f>
        <v>19626.3</v>
      </c>
      <c r="J19" s="65">
        <f>'Перечень мероприятий'!K10</f>
        <v>19626.3</v>
      </c>
    </row>
    <row r="20" spans="1:10" s="7" customFormat="1" ht="31.5" customHeight="1">
      <c r="A20" s="99" t="s">
        <v>11</v>
      </c>
      <c r="B20" s="100"/>
      <c r="C20" s="100"/>
      <c r="D20" s="100"/>
      <c r="E20" s="101"/>
      <c r="F20" s="19">
        <v>2015</v>
      </c>
      <c r="G20" s="19">
        <v>2016</v>
      </c>
      <c r="H20" s="19">
        <v>2017</v>
      </c>
      <c r="I20" s="19">
        <v>2018</v>
      </c>
      <c r="J20" s="19">
        <v>2019</v>
      </c>
    </row>
    <row r="21" spans="1:10" ht="53.25" customHeight="1">
      <c r="A21" s="99" t="s">
        <v>113</v>
      </c>
      <c r="B21" s="100"/>
      <c r="C21" s="100"/>
      <c r="D21" s="100"/>
      <c r="E21" s="101"/>
      <c r="F21" s="10" t="s">
        <v>114</v>
      </c>
      <c r="G21" s="10" t="s">
        <v>114</v>
      </c>
      <c r="H21" s="10" t="s">
        <v>114</v>
      </c>
      <c r="I21" s="10" t="s">
        <v>114</v>
      </c>
      <c r="J21" s="10" t="s">
        <v>114</v>
      </c>
    </row>
    <row r="22" spans="1:10" s="28" customFormat="1" ht="30.75" customHeight="1">
      <c r="A22" s="99" t="s">
        <v>168</v>
      </c>
      <c r="B22" s="100"/>
      <c r="C22" s="100"/>
      <c r="D22" s="100"/>
      <c r="E22" s="101"/>
      <c r="F22" s="63">
        <v>3624</v>
      </c>
      <c r="G22" s="63">
        <v>3624</v>
      </c>
      <c r="H22" s="63">
        <v>3624</v>
      </c>
      <c r="I22" s="63">
        <v>3624</v>
      </c>
      <c r="J22" s="63">
        <v>3624</v>
      </c>
    </row>
    <row r="23" spans="1:10" ht="41.25" customHeight="1">
      <c r="A23" s="99" t="s">
        <v>169</v>
      </c>
      <c r="B23" s="100"/>
      <c r="C23" s="100"/>
      <c r="D23" s="100"/>
      <c r="E23" s="101"/>
      <c r="F23" s="27" t="s">
        <v>114</v>
      </c>
      <c r="G23" s="27" t="s">
        <v>114</v>
      </c>
      <c r="H23" s="27" t="s">
        <v>114</v>
      </c>
      <c r="I23" s="27" t="s">
        <v>114</v>
      </c>
      <c r="J23" s="27" t="s">
        <v>114</v>
      </c>
    </row>
    <row r="24" spans="1:10" s="28" customFormat="1" ht="48.75" customHeight="1">
      <c r="A24" s="102" t="s">
        <v>58</v>
      </c>
      <c r="B24" s="103"/>
      <c r="C24" s="103"/>
      <c r="D24" s="103"/>
      <c r="E24" s="104"/>
      <c r="F24" s="27">
        <v>10</v>
      </c>
      <c r="G24" s="27">
        <v>20</v>
      </c>
      <c r="H24" s="27">
        <v>30</v>
      </c>
      <c r="I24" s="27">
        <v>40</v>
      </c>
      <c r="J24" s="27">
        <v>50</v>
      </c>
    </row>
    <row r="25" spans="1:10" ht="41.25" customHeight="1">
      <c r="A25" s="99" t="s">
        <v>59</v>
      </c>
      <c r="B25" s="100"/>
      <c r="C25" s="100"/>
      <c r="D25" s="100"/>
      <c r="E25" s="101"/>
      <c r="F25" s="10">
        <v>5</v>
      </c>
      <c r="G25" s="10">
        <v>5</v>
      </c>
      <c r="H25" s="10">
        <v>5</v>
      </c>
      <c r="I25" s="10">
        <v>5</v>
      </c>
      <c r="J25" s="10">
        <v>5</v>
      </c>
    </row>
    <row r="26" spans="1:10" ht="41.25" customHeight="1">
      <c r="A26" s="105" t="s">
        <v>62</v>
      </c>
      <c r="B26" s="106"/>
      <c r="C26" s="106"/>
      <c r="D26" s="106"/>
      <c r="E26" s="107"/>
      <c r="F26" s="10">
        <v>100</v>
      </c>
      <c r="G26" s="10">
        <v>100</v>
      </c>
      <c r="H26" s="10">
        <v>100</v>
      </c>
      <c r="I26" s="10">
        <v>100</v>
      </c>
      <c r="J26" s="10">
        <v>100</v>
      </c>
    </row>
    <row r="27" spans="1:10" ht="41.25" customHeight="1">
      <c r="A27" s="105" t="s">
        <v>170</v>
      </c>
      <c r="B27" s="106"/>
      <c r="C27" s="106"/>
      <c r="D27" s="106"/>
      <c r="E27" s="107"/>
      <c r="F27" s="10">
        <v>26</v>
      </c>
      <c r="G27" s="10">
        <v>97</v>
      </c>
      <c r="H27" s="10" t="s">
        <v>61</v>
      </c>
      <c r="I27" s="10" t="s">
        <v>61</v>
      </c>
      <c r="J27" s="10" t="s">
        <v>61</v>
      </c>
    </row>
    <row r="28" spans="1:10" ht="41.25" customHeight="1">
      <c r="A28" s="105" t="s">
        <v>60</v>
      </c>
      <c r="B28" s="106"/>
      <c r="C28" s="106"/>
      <c r="D28" s="106"/>
      <c r="E28" s="107"/>
      <c r="F28" s="27">
        <v>0</v>
      </c>
      <c r="G28" s="27">
        <v>34</v>
      </c>
      <c r="H28" s="27">
        <v>34</v>
      </c>
      <c r="I28" s="27">
        <v>34</v>
      </c>
      <c r="J28" s="27">
        <v>34</v>
      </c>
    </row>
    <row r="29" spans="1:10" ht="41.25" customHeight="1">
      <c r="A29" s="99" t="s">
        <v>171</v>
      </c>
      <c r="B29" s="100"/>
      <c r="C29" s="100"/>
      <c r="D29" s="100"/>
      <c r="E29" s="101"/>
      <c r="F29" s="10">
        <v>283</v>
      </c>
      <c r="G29" s="10">
        <v>0</v>
      </c>
      <c r="H29" s="10">
        <v>0</v>
      </c>
      <c r="I29" s="10">
        <v>0</v>
      </c>
      <c r="J29" s="10">
        <v>0</v>
      </c>
    </row>
    <row r="30" spans="1:10" ht="41.25" customHeight="1">
      <c r="A30" s="99" t="s">
        <v>172</v>
      </c>
      <c r="B30" s="100"/>
      <c r="C30" s="100"/>
      <c r="D30" s="100"/>
      <c r="E30" s="101"/>
      <c r="F30" s="10" t="s">
        <v>173</v>
      </c>
      <c r="G30" s="10" t="s">
        <v>173</v>
      </c>
      <c r="H30" s="10" t="s">
        <v>173</v>
      </c>
      <c r="I30" s="10" t="s">
        <v>173</v>
      </c>
      <c r="J30" s="10" t="s">
        <v>173</v>
      </c>
    </row>
    <row r="31" spans="1:10" ht="51" customHeight="1">
      <c r="A31" s="105" t="s">
        <v>174</v>
      </c>
      <c r="B31" s="106"/>
      <c r="C31" s="106"/>
      <c r="D31" s="106"/>
      <c r="E31" s="107"/>
      <c r="F31" s="96" t="s">
        <v>175</v>
      </c>
      <c r="G31" s="97"/>
      <c r="H31" s="97"/>
      <c r="I31" s="97"/>
      <c r="J31" s="98"/>
    </row>
    <row r="32" spans="1:10" ht="39" customHeight="1">
      <c r="A32" s="99" t="s">
        <v>125</v>
      </c>
      <c r="B32" s="100"/>
      <c r="C32" s="100"/>
      <c r="D32" s="100"/>
      <c r="E32" s="101"/>
      <c r="F32" s="10">
        <v>800</v>
      </c>
      <c r="G32" s="10">
        <v>800</v>
      </c>
      <c r="H32" s="10">
        <v>800</v>
      </c>
      <c r="I32" s="10">
        <v>800</v>
      </c>
      <c r="J32" s="10">
        <v>800</v>
      </c>
    </row>
    <row r="33" spans="1:10" ht="49.5" customHeight="1">
      <c r="A33" s="99" t="s">
        <v>126</v>
      </c>
      <c r="B33" s="100"/>
      <c r="C33" s="100"/>
      <c r="D33" s="100"/>
      <c r="E33" s="101"/>
      <c r="F33" s="10">
        <v>100</v>
      </c>
      <c r="G33" s="10">
        <v>100</v>
      </c>
      <c r="H33" s="10">
        <v>100</v>
      </c>
      <c r="I33" s="10">
        <v>100</v>
      </c>
      <c r="J33" s="10">
        <v>100</v>
      </c>
    </row>
    <row r="34" spans="1:10" ht="48" customHeight="1">
      <c r="A34" s="105" t="s">
        <v>127</v>
      </c>
      <c r="B34" s="106"/>
      <c r="C34" s="106"/>
      <c r="D34" s="106"/>
      <c r="E34" s="107"/>
      <c r="F34" s="10">
        <v>1505</v>
      </c>
      <c r="G34" s="10">
        <v>1505</v>
      </c>
      <c r="H34" s="10">
        <v>1505</v>
      </c>
      <c r="I34" s="10">
        <v>1505</v>
      </c>
      <c r="J34" s="10">
        <v>1505</v>
      </c>
    </row>
    <row r="35" spans="1:10" ht="32.25" customHeight="1">
      <c r="A35" s="99" t="s">
        <v>178</v>
      </c>
      <c r="B35" s="100"/>
      <c r="C35" s="100"/>
      <c r="D35" s="100"/>
      <c r="E35" s="101"/>
      <c r="F35" s="10">
        <v>1314</v>
      </c>
      <c r="G35" s="10">
        <v>1314</v>
      </c>
      <c r="H35" s="10">
        <v>1314</v>
      </c>
      <c r="I35" s="10">
        <v>1314</v>
      </c>
      <c r="J35" s="10">
        <v>1314</v>
      </c>
    </row>
    <row r="36" spans="1:10" ht="66" customHeight="1">
      <c r="A36" s="105" t="s">
        <v>63</v>
      </c>
      <c r="B36" s="106"/>
      <c r="C36" s="106"/>
      <c r="D36" s="106"/>
      <c r="E36" s="107"/>
      <c r="F36" s="22">
        <v>2</v>
      </c>
      <c r="G36" s="10">
        <v>2</v>
      </c>
      <c r="H36" s="10">
        <v>2</v>
      </c>
      <c r="I36" s="10">
        <v>2</v>
      </c>
      <c r="J36" s="10">
        <v>2</v>
      </c>
    </row>
    <row r="37" spans="1:10" ht="49.5" customHeight="1">
      <c r="A37" s="105" t="s">
        <v>176</v>
      </c>
      <c r="B37" s="106"/>
      <c r="C37" s="106"/>
      <c r="D37" s="106"/>
      <c r="E37" s="107"/>
      <c r="F37" s="22">
        <v>2</v>
      </c>
      <c r="G37" s="22">
        <v>2</v>
      </c>
      <c r="H37" s="22">
        <v>2</v>
      </c>
      <c r="I37" s="22">
        <v>2</v>
      </c>
      <c r="J37" s="22">
        <v>2</v>
      </c>
    </row>
    <row r="38" spans="1:10" ht="35.25" customHeight="1">
      <c r="A38" s="105" t="s">
        <v>64</v>
      </c>
      <c r="B38" s="106"/>
      <c r="C38" s="106"/>
      <c r="D38" s="106"/>
      <c r="E38" s="107"/>
      <c r="F38" s="10">
        <v>5</v>
      </c>
      <c r="G38" s="10">
        <v>5</v>
      </c>
      <c r="H38" s="10" t="s">
        <v>61</v>
      </c>
      <c r="I38" s="10" t="s">
        <v>61</v>
      </c>
      <c r="J38" s="10" t="s">
        <v>61</v>
      </c>
    </row>
    <row r="39" spans="1:10" ht="34.5" customHeight="1">
      <c r="A39" s="99" t="s">
        <v>65</v>
      </c>
      <c r="B39" s="100"/>
      <c r="C39" s="100"/>
      <c r="D39" s="100"/>
      <c r="E39" s="101"/>
      <c r="F39" s="10">
        <v>95</v>
      </c>
      <c r="G39" s="10">
        <v>97</v>
      </c>
      <c r="H39" s="10">
        <v>98</v>
      </c>
      <c r="I39" s="10">
        <v>100</v>
      </c>
      <c r="J39" s="10">
        <v>100</v>
      </c>
    </row>
    <row r="40" spans="1:10" ht="54" customHeight="1">
      <c r="A40" s="106" t="s">
        <v>106</v>
      </c>
      <c r="B40" s="106"/>
      <c r="C40" s="106"/>
      <c r="D40" s="106"/>
      <c r="E40" s="107"/>
      <c r="F40" s="20">
        <v>3.39</v>
      </c>
      <c r="G40" s="20">
        <v>3.22</v>
      </c>
      <c r="H40" s="21">
        <v>1.77</v>
      </c>
      <c r="I40" s="21">
        <v>1.77</v>
      </c>
      <c r="J40" s="21">
        <v>1.77</v>
      </c>
    </row>
    <row r="41" spans="1:10" ht="57.75" customHeight="1">
      <c r="A41" s="106" t="s">
        <v>107</v>
      </c>
      <c r="B41" s="106"/>
      <c r="C41" s="106"/>
      <c r="D41" s="106"/>
      <c r="E41" s="107"/>
      <c r="F41" s="20">
        <v>69.52</v>
      </c>
      <c r="G41" s="20">
        <v>98.96</v>
      </c>
      <c r="H41" s="21">
        <v>100</v>
      </c>
      <c r="I41" s="21">
        <v>100</v>
      </c>
      <c r="J41" s="21">
        <v>100</v>
      </c>
    </row>
    <row r="42" spans="1:10" ht="48.75" customHeight="1">
      <c r="A42" s="106" t="s">
        <v>108</v>
      </c>
      <c r="B42" s="106"/>
      <c r="C42" s="106"/>
      <c r="D42" s="106"/>
      <c r="E42" s="107"/>
      <c r="F42" s="20">
        <v>100</v>
      </c>
      <c r="G42" s="20">
        <v>100</v>
      </c>
      <c r="H42" s="21">
        <v>100</v>
      </c>
      <c r="I42" s="21">
        <v>100</v>
      </c>
      <c r="J42" s="21">
        <v>100</v>
      </c>
    </row>
    <row r="43" spans="1:10" ht="54" customHeight="1">
      <c r="A43" s="106" t="s">
        <v>109</v>
      </c>
      <c r="B43" s="106"/>
      <c r="C43" s="106"/>
      <c r="D43" s="106"/>
      <c r="E43" s="107"/>
      <c r="F43" s="20">
        <v>0</v>
      </c>
      <c r="G43" s="20">
        <v>100</v>
      </c>
      <c r="H43" s="21">
        <v>100</v>
      </c>
      <c r="I43" s="21">
        <v>100</v>
      </c>
      <c r="J43" s="21">
        <v>100</v>
      </c>
    </row>
    <row r="44" spans="1:10" ht="38.25" customHeight="1">
      <c r="A44" s="106" t="s">
        <v>110</v>
      </c>
      <c r="B44" s="106"/>
      <c r="C44" s="106"/>
      <c r="D44" s="106"/>
      <c r="E44" s="107"/>
      <c r="F44" s="20">
        <v>2</v>
      </c>
      <c r="G44" s="20">
        <v>2</v>
      </c>
      <c r="H44" s="21">
        <v>2</v>
      </c>
      <c r="I44" s="21">
        <v>2</v>
      </c>
      <c r="J44" s="21">
        <v>2</v>
      </c>
    </row>
    <row r="45" spans="1:10" ht="36" customHeight="1">
      <c r="A45" s="106" t="s">
        <v>104</v>
      </c>
      <c r="B45" s="106"/>
      <c r="C45" s="106"/>
      <c r="D45" s="106"/>
      <c r="E45" s="107"/>
      <c r="F45" s="20">
        <v>11.7</v>
      </c>
      <c r="G45" s="20">
        <v>10</v>
      </c>
      <c r="H45" s="21">
        <v>0</v>
      </c>
      <c r="I45" s="21">
        <v>0</v>
      </c>
      <c r="J45" s="21">
        <v>0</v>
      </c>
    </row>
    <row r="46" spans="1:10" ht="32.25" customHeight="1">
      <c r="A46" s="106" t="s">
        <v>111</v>
      </c>
      <c r="B46" s="106"/>
      <c r="C46" s="106"/>
      <c r="D46" s="106"/>
      <c r="E46" s="107"/>
      <c r="F46" s="20">
        <v>52.52</v>
      </c>
      <c r="G46" s="20">
        <v>55.98</v>
      </c>
      <c r="H46" s="21">
        <v>59.67</v>
      </c>
      <c r="I46" s="21">
        <v>63.61</v>
      </c>
      <c r="J46" s="21">
        <v>67.8</v>
      </c>
    </row>
    <row r="47" spans="1:10" ht="49.5" customHeight="1">
      <c r="A47" s="106" t="s">
        <v>112</v>
      </c>
      <c r="B47" s="106"/>
      <c r="C47" s="106"/>
      <c r="D47" s="106"/>
      <c r="E47" s="107"/>
      <c r="F47" s="20">
        <v>100</v>
      </c>
      <c r="G47" s="20">
        <v>100</v>
      </c>
      <c r="H47" s="21">
        <v>100</v>
      </c>
      <c r="I47" s="21">
        <v>100</v>
      </c>
      <c r="J47" s="21">
        <v>100</v>
      </c>
    </row>
    <row r="48" spans="1:10" ht="51" customHeight="1">
      <c r="A48" s="120" t="s">
        <v>177</v>
      </c>
      <c r="B48" s="120"/>
      <c r="C48" s="120"/>
      <c r="D48" s="120"/>
      <c r="E48" s="120"/>
      <c r="F48" s="64">
        <v>0</v>
      </c>
      <c r="G48" s="64">
        <v>0</v>
      </c>
      <c r="H48" s="64">
        <v>0</v>
      </c>
      <c r="I48" s="64">
        <v>0</v>
      </c>
      <c r="J48" s="64">
        <v>0</v>
      </c>
    </row>
  </sheetData>
  <sheetProtection/>
  <mergeCells count="55">
    <mergeCell ref="A36:E36"/>
    <mergeCell ref="A37:E37"/>
    <mergeCell ref="A38:E38"/>
    <mergeCell ref="A39:E39"/>
    <mergeCell ref="A48:E48"/>
    <mergeCell ref="A40:E40"/>
    <mergeCell ref="A41:E41"/>
    <mergeCell ref="A42:E42"/>
    <mergeCell ref="A43:E43"/>
    <mergeCell ref="A44:E44"/>
    <mergeCell ref="A45:E45"/>
    <mergeCell ref="A46:E46"/>
    <mergeCell ref="A47:E47"/>
    <mergeCell ref="A31:E31"/>
    <mergeCell ref="A32:E32"/>
    <mergeCell ref="A33:E33"/>
    <mergeCell ref="A34:E34"/>
    <mergeCell ref="A35:E35"/>
    <mergeCell ref="H1:J1"/>
    <mergeCell ref="H2:J2"/>
    <mergeCell ref="I13:I14"/>
    <mergeCell ref="J13:J14"/>
    <mergeCell ref="C12:C14"/>
    <mergeCell ref="A3:J3"/>
    <mergeCell ref="A6:J6"/>
    <mergeCell ref="C8:J8"/>
    <mergeCell ref="I5:J5"/>
    <mergeCell ref="C10:E10"/>
    <mergeCell ref="C9:J9"/>
    <mergeCell ref="C11:E11"/>
    <mergeCell ref="A10:B10"/>
    <mergeCell ref="D12:D14"/>
    <mergeCell ref="E12:J12"/>
    <mergeCell ref="E13:E14"/>
    <mergeCell ref="A9:B9"/>
    <mergeCell ref="F13:F14"/>
    <mergeCell ref="G13:G14"/>
    <mergeCell ref="H13:H14"/>
    <mergeCell ref="A8:B8"/>
    <mergeCell ref="B15:B19"/>
    <mergeCell ref="A12:A19"/>
    <mergeCell ref="B12:B14"/>
    <mergeCell ref="A11:B11"/>
    <mergeCell ref="F31:J31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S129"/>
  <sheetViews>
    <sheetView zoomScale="60" zoomScaleNormal="60" zoomScaleSheetLayoutView="80" zoomScalePageLayoutView="60" workbookViewId="0" topLeftCell="A1">
      <selection activeCell="A1" sqref="A1:M1"/>
    </sheetView>
  </sheetViews>
  <sheetFormatPr defaultColWidth="9.140625" defaultRowHeight="15" outlineLevelRow="1"/>
  <cols>
    <col min="1" max="1" width="11.421875" style="15" customWidth="1"/>
    <col min="2" max="2" width="32.28125" style="15" customWidth="1"/>
    <col min="3" max="3" width="21.7109375" style="15" customWidth="1"/>
    <col min="4" max="4" width="18.8515625" style="15" customWidth="1"/>
    <col min="5" max="5" width="15.00390625" style="15" customWidth="1"/>
    <col min="6" max="6" width="16.8515625" style="15" customWidth="1"/>
    <col min="7" max="7" width="16.00390625" style="15" customWidth="1"/>
    <col min="8" max="8" width="18.140625" style="15" customWidth="1"/>
    <col min="9" max="9" width="17.00390625" style="15" customWidth="1"/>
    <col min="10" max="10" width="16.7109375" style="15" customWidth="1"/>
    <col min="11" max="11" width="17.8515625" style="15" customWidth="1"/>
    <col min="12" max="12" width="22.00390625" style="15" customWidth="1"/>
    <col min="13" max="13" width="20.7109375" style="15" customWidth="1"/>
    <col min="14" max="14" width="11.140625" style="15" bestFit="1" customWidth="1"/>
    <col min="15" max="15" width="12.421875" style="15" customWidth="1"/>
    <col min="16" max="20" width="9.140625" style="15" customWidth="1"/>
    <col min="21" max="16384" width="9.140625" style="15" customWidth="1"/>
  </cols>
  <sheetData>
    <row r="1" spans="1:13" ht="15.75">
      <c r="A1" s="181" t="s">
        <v>31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23.25" customHeight="1">
      <c r="A2" s="183" t="s">
        <v>56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4" ht="20.25" customHeight="1">
      <c r="A3" s="16"/>
      <c r="B3" s="16"/>
      <c r="C3" s="16"/>
      <c r="D3" s="16"/>
      <c r="E3" s="182"/>
      <c r="F3" s="182"/>
      <c r="G3" s="182"/>
      <c r="H3" s="182"/>
      <c r="I3" s="182"/>
      <c r="J3" s="16"/>
      <c r="K3" s="16"/>
      <c r="L3" s="16"/>
      <c r="M3" s="16"/>
      <c r="N3" s="17"/>
    </row>
    <row r="4" spans="1:13" s="11" customFormat="1" ht="21" customHeight="1">
      <c r="A4" s="185" t="s">
        <v>12</v>
      </c>
      <c r="B4" s="186" t="s">
        <v>13</v>
      </c>
      <c r="C4" s="186" t="s">
        <v>15</v>
      </c>
      <c r="D4" s="186" t="s">
        <v>14</v>
      </c>
      <c r="E4" s="186" t="s">
        <v>16</v>
      </c>
      <c r="F4" s="186" t="s">
        <v>17</v>
      </c>
      <c r="G4" s="187" t="s">
        <v>18</v>
      </c>
      <c r="H4" s="187"/>
      <c r="I4" s="187"/>
      <c r="J4" s="187"/>
      <c r="K4" s="187"/>
      <c r="L4" s="186" t="s">
        <v>19</v>
      </c>
      <c r="M4" s="186" t="s">
        <v>20</v>
      </c>
    </row>
    <row r="5" spans="1:13" s="11" customFormat="1" ht="110.25" customHeight="1">
      <c r="A5" s="185"/>
      <c r="B5" s="186"/>
      <c r="C5" s="186"/>
      <c r="D5" s="186"/>
      <c r="E5" s="186"/>
      <c r="F5" s="186"/>
      <c r="G5" s="72">
        <v>2015</v>
      </c>
      <c r="H5" s="72">
        <v>2016</v>
      </c>
      <c r="I5" s="72">
        <v>2017</v>
      </c>
      <c r="J5" s="72">
        <v>2018</v>
      </c>
      <c r="K5" s="72">
        <v>2019</v>
      </c>
      <c r="L5" s="186"/>
      <c r="M5" s="186"/>
    </row>
    <row r="6" spans="1:13" s="11" customFormat="1" ht="15.75">
      <c r="A6" s="72">
        <v>1</v>
      </c>
      <c r="B6" s="72">
        <v>2</v>
      </c>
      <c r="C6" s="72">
        <v>3</v>
      </c>
      <c r="D6" s="72">
        <v>4</v>
      </c>
      <c r="E6" s="72">
        <v>6</v>
      </c>
      <c r="F6" s="72">
        <v>7</v>
      </c>
      <c r="G6" s="72">
        <v>8</v>
      </c>
      <c r="H6" s="72">
        <v>9</v>
      </c>
      <c r="I6" s="72">
        <v>10</v>
      </c>
      <c r="J6" s="72">
        <v>11</v>
      </c>
      <c r="K6" s="72">
        <v>12</v>
      </c>
      <c r="L6" s="72">
        <v>13</v>
      </c>
      <c r="M6" s="72">
        <v>14</v>
      </c>
    </row>
    <row r="7" spans="1:13" s="11" customFormat="1" ht="33" customHeight="1">
      <c r="A7" s="175" t="s">
        <v>66</v>
      </c>
      <c r="B7" s="131" t="s">
        <v>140</v>
      </c>
      <c r="C7" s="175" t="s">
        <v>128</v>
      </c>
      <c r="D7" s="29" t="s">
        <v>7</v>
      </c>
      <c r="E7" s="30">
        <f>H7</f>
        <v>97038.59899999999</v>
      </c>
      <c r="F7" s="30">
        <f>SUM(G7:K7)</f>
        <v>428337.849</v>
      </c>
      <c r="G7" s="30">
        <f>G8+G10+G11</f>
        <v>80275.75</v>
      </c>
      <c r="H7" s="30">
        <f>SUM(H8:H11)</f>
        <v>97038.59899999999</v>
      </c>
      <c r="I7" s="30">
        <f>I8+I10+I11</f>
        <v>74918.6</v>
      </c>
      <c r="J7" s="30">
        <f>J8+J10+J11</f>
        <v>83377.90000000001</v>
      </c>
      <c r="K7" s="30">
        <f>K8+K10+K11</f>
        <v>92727</v>
      </c>
      <c r="L7" s="131" t="s">
        <v>98</v>
      </c>
      <c r="M7" s="129" t="s">
        <v>99</v>
      </c>
    </row>
    <row r="8" spans="1:13" s="11" customFormat="1" ht="72" customHeight="1">
      <c r="A8" s="172"/>
      <c r="B8" s="132"/>
      <c r="C8" s="172"/>
      <c r="D8" s="31" t="s">
        <v>1</v>
      </c>
      <c r="E8" s="30">
        <f>H8</f>
        <v>5961.07</v>
      </c>
      <c r="F8" s="30">
        <f>SUM(G8:K8)</f>
        <v>14128.67</v>
      </c>
      <c r="G8" s="30">
        <f>G101+G30</f>
        <v>8167.6</v>
      </c>
      <c r="H8" s="30">
        <f>H101+H30</f>
        <v>5961.07</v>
      </c>
      <c r="I8" s="30">
        <f>I20+I96</f>
        <v>0</v>
      </c>
      <c r="J8" s="30">
        <f>J20+J96</f>
        <v>0</v>
      </c>
      <c r="K8" s="30">
        <f>K20+K96</f>
        <v>0</v>
      </c>
      <c r="L8" s="132"/>
      <c r="M8" s="137"/>
    </row>
    <row r="9" spans="1:13" s="11" customFormat="1" ht="53.25" customHeight="1" hidden="1" outlineLevel="1">
      <c r="A9" s="172"/>
      <c r="B9" s="132"/>
      <c r="C9" s="172"/>
      <c r="D9" s="31" t="s">
        <v>9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0">
        <f>SUM(K9:O9)</f>
        <v>14128.67</v>
      </c>
      <c r="K9" s="32">
        <f>SUM(F9:J9)</f>
        <v>0</v>
      </c>
      <c r="L9" s="132"/>
      <c r="M9" s="137"/>
    </row>
    <row r="10" spans="1:13" s="11" customFormat="1" ht="42.75" customHeight="1" collapsed="1">
      <c r="A10" s="172"/>
      <c r="B10" s="132"/>
      <c r="C10" s="172"/>
      <c r="D10" s="31" t="s">
        <v>10</v>
      </c>
      <c r="E10" s="30">
        <f>H10</f>
        <v>20309.3</v>
      </c>
      <c r="F10" s="30">
        <f>SUM(G10:K10)</f>
        <v>93129.8</v>
      </c>
      <c r="G10" s="30">
        <f>G21+G58+G70</f>
        <v>13666.9</v>
      </c>
      <c r="H10" s="30">
        <f>H21+H58+H70</f>
        <v>20309.3</v>
      </c>
      <c r="I10" s="30">
        <f>I21+I58+I70</f>
        <v>19901</v>
      </c>
      <c r="J10" s="30">
        <f>J21+J58+J70</f>
        <v>19626.3</v>
      </c>
      <c r="K10" s="30">
        <f>K21+K58+K70</f>
        <v>19626.3</v>
      </c>
      <c r="L10" s="132"/>
      <c r="M10" s="137"/>
    </row>
    <row r="11" spans="1:14" s="11" customFormat="1" ht="133.5" customHeight="1">
      <c r="A11" s="173"/>
      <c r="B11" s="133"/>
      <c r="C11" s="173"/>
      <c r="D11" s="31" t="s">
        <v>46</v>
      </c>
      <c r="E11" s="33">
        <f>H11</f>
        <v>70768.22899999999</v>
      </c>
      <c r="F11" s="30">
        <f>SUM(G11:K11)</f>
        <v>321079.379</v>
      </c>
      <c r="G11" s="30">
        <f>G19+G52+G69+G80+G99</f>
        <v>58441.25000000001</v>
      </c>
      <c r="H11" s="30">
        <f>H19+H52+H69+H80+H99</f>
        <v>70768.22899999999</v>
      </c>
      <c r="I11" s="30">
        <f>I19+I52+I69+I80+I99</f>
        <v>55017.6</v>
      </c>
      <c r="J11" s="30">
        <f>J19+J52+J69+J80+J99</f>
        <v>63751.600000000006</v>
      </c>
      <c r="K11" s="30">
        <f>K19+K52+K69+K80+K99</f>
        <v>73100.7</v>
      </c>
      <c r="L11" s="133"/>
      <c r="M11" s="130"/>
      <c r="N11" s="26"/>
    </row>
    <row r="12" spans="1:13" s="11" customFormat="1" ht="42.75" customHeight="1" hidden="1" outlineLevel="1">
      <c r="A12" s="34"/>
      <c r="B12" s="31"/>
      <c r="C12" s="35"/>
      <c r="D12" s="31"/>
      <c r="E12" s="36"/>
      <c r="F12" s="32"/>
      <c r="G12" s="37"/>
      <c r="H12" s="37"/>
      <c r="I12" s="37"/>
      <c r="J12" s="37"/>
      <c r="K12" s="37"/>
      <c r="L12" s="35"/>
      <c r="M12" s="35"/>
    </row>
    <row r="13" spans="1:13" s="11" customFormat="1" ht="27" customHeight="1" hidden="1" outlineLevel="1">
      <c r="A13" s="144"/>
      <c r="B13" s="129" t="s">
        <v>38</v>
      </c>
      <c r="C13" s="175"/>
      <c r="D13" s="34" t="s">
        <v>7</v>
      </c>
      <c r="E13" s="38"/>
      <c r="F13" s="30">
        <v>412804.9</v>
      </c>
      <c r="G13" s="30">
        <v>80142.3</v>
      </c>
      <c r="H13" s="30">
        <v>83274.7</v>
      </c>
      <c r="I13" s="30">
        <v>79591.3</v>
      </c>
      <c r="J13" s="30">
        <v>83075.1</v>
      </c>
      <c r="K13" s="30">
        <v>86721.5</v>
      </c>
      <c r="L13" s="34"/>
      <c r="M13" s="34"/>
    </row>
    <row r="14" spans="1:13" s="11" customFormat="1" ht="52.5" customHeight="1" hidden="1" outlineLevel="1">
      <c r="A14" s="149"/>
      <c r="B14" s="137"/>
      <c r="C14" s="172"/>
      <c r="D14" s="31" t="s">
        <v>1</v>
      </c>
      <c r="E14" s="39">
        <v>5961.07</v>
      </c>
      <c r="F14" s="30">
        <v>11922.1</v>
      </c>
      <c r="G14" s="30">
        <v>5961.07</v>
      </c>
      <c r="H14" s="30">
        <v>5961.07</v>
      </c>
      <c r="I14" s="30">
        <v>0</v>
      </c>
      <c r="J14" s="30">
        <v>0</v>
      </c>
      <c r="K14" s="30">
        <v>0</v>
      </c>
      <c r="L14" s="34"/>
      <c r="M14" s="34"/>
    </row>
    <row r="15" spans="1:13" s="11" customFormat="1" ht="47.25" hidden="1" outlineLevel="1">
      <c r="A15" s="149"/>
      <c r="B15" s="137"/>
      <c r="C15" s="172"/>
      <c r="D15" s="31" t="s">
        <v>9</v>
      </c>
      <c r="E15" s="39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4"/>
      <c r="M15" s="34"/>
    </row>
    <row r="16" spans="1:13" s="11" customFormat="1" ht="32.25" customHeight="1" hidden="1" outlineLevel="1">
      <c r="A16" s="149"/>
      <c r="B16" s="137"/>
      <c r="C16" s="172"/>
      <c r="D16" s="31" t="s">
        <v>10</v>
      </c>
      <c r="E16" s="39">
        <f>G16</f>
        <v>13666.9</v>
      </c>
      <c r="F16" s="30">
        <v>71082.4</v>
      </c>
      <c r="G16" s="30">
        <v>13666.9</v>
      </c>
      <c r="H16" s="30">
        <v>13936.3</v>
      </c>
      <c r="I16" s="30">
        <v>14211</v>
      </c>
      <c r="J16" s="30">
        <v>14491.2</v>
      </c>
      <c r="K16" s="30">
        <v>14777</v>
      </c>
      <c r="L16" s="34"/>
      <c r="M16" s="34"/>
    </row>
    <row r="17" spans="1:15" s="11" customFormat="1" ht="113.25" customHeight="1" hidden="1" outlineLevel="1">
      <c r="A17" s="145"/>
      <c r="B17" s="130"/>
      <c r="C17" s="173"/>
      <c r="D17" s="31" t="s">
        <v>37</v>
      </c>
      <c r="E17" s="36" t="s">
        <v>28</v>
      </c>
      <c r="F17" s="30">
        <f>SUM(G17:K17)</f>
        <v>329721</v>
      </c>
      <c r="G17" s="30">
        <f>60491.26+23.04</f>
        <v>60514.3</v>
      </c>
      <c r="H17" s="30">
        <f>63353.25+24.05</f>
        <v>63377.3</v>
      </c>
      <c r="I17" s="30">
        <v>65355.1</v>
      </c>
      <c r="J17" s="30">
        <v>68557.5</v>
      </c>
      <c r="K17" s="30">
        <v>71916.8</v>
      </c>
      <c r="L17" s="35" t="s">
        <v>26</v>
      </c>
      <c r="M17" s="34"/>
      <c r="O17" s="13"/>
    </row>
    <row r="18" spans="1:15" s="11" customFormat="1" ht="27" customHeight="1" outlineLevel="1">
      <c r="A18" s="176" t="s">
        <v>39</v>
      </c>
      <c r="B18" s="131" t="s">
        <v>150</v>
      </c>
      <c r="C18" s="179" t="s">
        <v>128</v>
      </c>
      <c r="D18" s="35" t="s">
        <v>7</v>
      </c>
      <c r="E18" s="36"/>
      <c r="F18" s="30">
        <f>SUM(F19:F21)</f>
        <v>79336.997</v>
      </c>
      <c r="G18" s="30">
        <f>G19+G20+G21</f>
        <v>12358.230000000001</v>
      </c>
      <c r="H18" s="30">
        <f>SUM(H19:H21)</f>
        <v>27409.466999999997</v>
      </c>
      <c r="I18" s="30">
        <f>SUM(I19:I21)</f>
        <v>12232.699999999999</v>
      </c>
      <c r="J18" s="30">
        <f>SUM(J19:J21)</f>
        <v>13668.3</v>
      </c>
      <c r="K18" s="30">
        <f>SUM(K19:K21)</f>
        <v>13668.3</v>
      </c>
      <c r="L18" s="129"/>
      <c r="M18" s="127"/>
      <c r="O18" s="13"/>
    </row>
    <row r="19" spans="1:15" s="11" customFormat="1" ht="116.25" customHeight="1" outlineLevel="1">
      <c r="A19" s="177"/>
      <c r="B19" s="133"/>
      <c r="C19" s="180"/>
      <c r="D19" s="35" t="s">
        <v>45</v>
      </c>
      <c r="E19" s="40" t="s">
        <v>28</v>
      </c>
      <c r="F19" s="30">
        <f>SUM(G19:K19)</f>
        <v>71687.467</v>
      </c>
      <c r="G19" s="30">
        <f>G23+G26+G29+G36+G42+G46+G48+G50+G31+G44</f>
        <v>10151.7</v>
      </c>
      <c r="H19" s="30">
        <f>H22+H29+H32+H36+H40+H42+H44+H46+H48+H50</f>
        <v>25536.466999999997</v>
      </c>
      <c r="I19" s="30">
        <f>I23+I26+I29+I36+I42+I46+I48+I50+I31+I44</f>
        <v>11042.699999999999</v>
      </c>
      <c r="J19" s="30">
        <f>J23+J26+J29+J36+J42+J46+J48+J50+J31+J44</f>
        <v>12478.3</v>
      </c>
      <c r="K19" s="30">
        <f>K23+K26+K29+K36+K42+K46+K48+K50+K31+K44</f>
        <v>12478.3</v>
      </c>
      <c r="L19" s="130"/>
      <c r="M19" s="128"/>
      <c r="O19" s="13"/>
    </row>
    <row r="20" spans="1:15" s="11" customFormat="1" ht="75" customHeight="1" outlineLevel="1">
      <c r="A20" s="71"/>
      <c r="B20" s="79"/>
      <c r="C20" s="41"/>
      <c r="D20" s="31" t="s">
        <v>1</v>
      </c>
      <c r="E20" s="36"/>
      <c r="F20" s="39">
        <f>SUM(G20:K20)</f>
        <v>2206.53</v>
      </c>
      <c r="G20" s="39">
        <f>G30</f>
        <v>2206.53</v>
      </c>
      <c r="H20" s="39">
        <f>H30</f>
        <v>0</v>
      </c>
      <c r="I20" s="39">
        <f>I30</f>
        <v>0</v>
      </c>
      <c r="J20" s="39">
        <f>J30</f>
        <v>0</v>
      </c>
      <c r="K20" s="39">
        <f>K30</f>
        <v>0</v>
      </c>
      <c r="L20" s="81"/>
      <c r="M20" s="85"/>
      <c r="O20" s="13"/>
    </row>
    <row r="21" spans="1:15" s="11" customFormat="1" ht="75" customHeight="1" outlineLevel="1">
      <c r="A21" s="71"/>
      <c r="B21" s="79"/>
      <c r="C21" s="41"/>
      <c r="D21" s="31" t="s">
        <v>10</v>
      </c>
      <c r="E21" s="36"/>
      <c r="F21" s="39">
        <f>SUM(G21:K21)</f>
        <v>5443</v>
      </c>
      <c r="G21" s="39">
        <f>G27+G34</f>
        <v>0</v>
      </c>
      <c r="H21" s="39">
        <f>H27+H34</f>
        <v>1873</v>
      </c>
      <c r="I21" s="39">
        <f>I27+I34</f>
        <v>1190</v>
      </c>
      <c r="J21" s="39">
        <f>J27+J34</f>
        <v>1190</v>
      </c>
      <c r="K21" s="39">
        <f>K27+K34</f>
        <v>1190</v>
      </c>
      <c r="L21" s="81"/>
      <c r="M21" s="85"/>
      <c r="O21" s="13"/>
    </row>
    <row r="22" spans="1:15" s="11" customFormat="1" ht="30.75" customHeight="1">
      <c r="A22" s="176" t="s">
        <v>84</v>
      </c>
      <c r="B22" s="129" t="s">
        <v>97</v>
      </c>
      <c r="C22" s="124" t="s">
        <v>128</v>
      </c>
      <c r="D22" s="31" t="s">
        <v>33</v>
      </c>
      <c r="E22" s="38"/>
      <c r="F22" s="42">
        <f aca="true" t="shared" si="0" ref="F22:K22">F23</f>
        <v>40493.299999999996</v>
      </c>
      <c r="G22" s="42">
        <f t="shared" si="0"/>
        <v>6751.92</v>
      </c>
      <c r="H22" s="43">
        <f t="shared" si="0"/>
        <v>9351.18</v>
      </c>
      <c r="I22" s="42">
        <f t="shared" si="0"/>
        <v>7173</v>
      </c>
      <c r="J22" s="42">
        <f t="shared" si="0"/>
        <v>8608.6</v>
      </c>
      <c r="K22" s="42">
        <f t="shared" si="0"/>
        <v>8608.6</v>
      </c>
      <c r="L22" s="129" t="s">
        <v>57</v>
      </c>
      <c r="M22" s="129" t="s">
        <v>29</v>
      </c>
      <c r="O22" s="13"/>
    </row>
    <row r="23" spans="1:13" s="11" customFormat="1" ht="33" customHeight="1">
      <c r="A23" s="178"/>
      <c r="B23" s="137"/>
      <c r="C23" s="125"/>
      <c r="D23" s="129" t="s">
        <v>45</v>
      </c>
      <c r="E23" s="150" t="s">
        <v>36</v>
      </c>
      <c r="F23" s="146">
        <f>SUM(G23:K23)</f>
        <v>40493.299999999996</v>
      </c>
      <c r="G23" s="146">
        <v>6751.92</v>
      </c>
      <c r="H23" s="146">
        <f>9787.5-436.32</f>
        <v>9351.18</v>
      </c>
      <c r="I23" s="146">
        <v>7173</v>
      </c>
      <c r="J23" s="146">
        <v>8608.6</v>
      </c>
      <c r="K23" s="146">
        <v>8608.6</v>
      </c>
      <c r="L23" s="137"/>
      <c r="M23" s="137"/>
    </row>
    <row r="24" spans="1:13" s="11" customFormat="1" ht="120.75" customHeight="1">
      <c r="A24" s="177"/>
      <c r="B24" s="130"/>
      <c r="C24" s="126"/>
      <c r="D24" s="130"/>
      <c r="E24" s="151"/>
      <c r="F24" s="147"/>
      <c r="G24" s="147"/>
      <c r="H24" s="147"/>
      <c r="I24" s="147"/>
      <c r="J24" s="147"/>
      <c r="K24" s="147"/>
      <c r="L24" s="130"/>
      <c r="M24" s="130"/>
    </row>
    <row r="25" spans="1:13" s="11" customFormat="1" ht="29.25" customHeight="1">
      <c r="A25" s="176" t="s">
        <v>67</v>
      </c>
      <c r="B25" s="129" t="s">
        <v>85</v>
      </c>
      <c r="C25" s="124" t="s">
        <v>128</v>
      </c>
      <c r="D25" s="77" t="s">
        <v>33</v>
      </c>
      <c r="E25" s="40"/>
      <c r="F25" s="42">
        <f aca="true" t="shared" si="1" ref="F25:K25">F26+F27</f>
        <v>5049.3</v>
      </c>
      <c r="G25" s="42">
        <f t="shared" si="1"/>
        <v>289.3</v>
      </c>
      <c r="H25" s="39">
        <f t="shared" si="1"/>
        <v>1190</v>
      </c>
      <c r="I25" s="39">
        <f t="shared" si="1"/>
        <v>1190</v>
      </c>
      <c r="J25" s="39">
        <f t="shared" si="1"/>
        <v>1190</v>
      </c>
      <c r="K25" s="39">
        <f t="shared" si="1"/>
        <v>1190</v>
      </c>
      <c r="L25" s="129" t="s">
        <v>124</v>
      </c>
      <c r="M25" s="129" t="s">
        <v>148</v>
      </c>
    </row>
    <row r="26" spans="1:13" s="11" customFormat="1" ht="150" customHeight="1">
      <c r="A26" s="178"/>
      <c r="B26" s="137"/>
      <c r="C26" s="125"/>
      <c r="D26" s="77" t="s">
        <v>25</v>
      </c>
      <c r="E26" s="40" t="s">
        <v>149</v>
      </c>
      <c r="F26" s="30">
        <f>SUM(G26:K26)</f>
        <v>289.3</v>
      </c>
      <c r="G26" s="32">
        <v>289.3</v>
      </c>
      <c r="H26" s="30">
        <v>0</v>
      </c>
      <c r="I26" s="30">
        <v>0</v>
      </c>
      <c r="J26" s="30">
        <v>0</v>
      </c>
      <c r="K26" s="30">
        <v>0</v>
      </c>
      <c r="L26" s="137"/>
      <c r="M26" s="137"/>
    </row>
    <row r="27" spans="1:13" s="11" customFormat="1" ht="37.5" customHeight="1">
      <c r="A27" s="177"/>
      <c r="B27" s="130"/>
      <c r="C27" s="126"/>
      <c r="D27" s="35" t="s">
        <v>10</v>
      </c>
      <c r="E27" s="86"/>
      <c r="F27" s="44">
        <f>SUM(G27:K27)</f>
        <v>4760</v>
      </c>
      <c r="G27" s="89">
        <v>0</v>
      </c>
      <c r="H27" s="44">
        <v>1190</v>
      </c>
      <c r="I27" s="44">
        <v>1190</v>
      </c>
      <c r="J27" s="44">
        <v>1190</v>
      </c>
      <c r="K27" s="44">
        <v>1190</v>
      </c>
      <c r="L27" s="130"/>
      <c r="M27" s="130"/>
    </row>
    <row r="28" spans="1:15" s="11" customFormat="1" ht="24.75" customHeight="1">
      <c r="A28" s="175" t="s">
        <v>68</v>
      </c>
      <c r="B28" s="131" t="s">
        <v>86</v>
      </c>
      <c r="C28" s="124" t="s">
        <v>128</v>
      </c>
      <c r="D28" s="45" t="s">
        <v>33</v>
      </c>
      <c r="E28" s="89">
        <v>100</v>
      </c>
      <c r="F28" s="44">
        <f>SUM(F29:F30)</f>
        <v>4561.217000000001</v>
      </c>
      <c r="G28" s="44">
        <f>SUM(G29:G30)</f>
        <v>2649.53</v>
      </c>
      <c r="H28" s="44">
        <f>H29+H30</f>
        <v>411.687</v>
      </c>
      <c r="I28" s="44">
        <f>SUM(I29:I30)</f>
        <v>500</v>
      </c>
      <c r="J28" s="44">
        <f>SUM(J29:J30)</f>
        <v>500</v>
      </c>
      <c r="K28" s="44">
        <f>SUM(K29:K30)</f>
        <v>500</v>
      </c>
      <c r="L28" s="129" t="s">
        <v>53</v>
      </c>
      <c r="M28" s="129" t="s">
        <v>34</v>
      </c>
      <c r="O28" s="14"/>
    </row>
    <row r="29" spans="1:13" s="11" customFormat="1" ht="134.25" customHeight="1">
      <c r="A29" s="172"/>
      <c r="B29" s="132"/>
      <c r="C29" s="125"/>
      <c r="D29" s="31" t="s">
        <v>45</v>
      </c>
      <c r="E29" s="150" t="s">
        <v>36</v>
      </c>
      <c r="F29" s="84">
        <f>SUM(G29:K29)</f>
        <v>2354.687</v>
      </c>
      <c r="G29" s="84">
        <v>443</v>
      </c>
      <c r="H29" s="88">
        <f>413.75-2.063</f>
        <v>411.687</v>
      </c>
      <c r="I29" s="88">
        <v>500</v>
      </c>
      <c r="J29" s="88">
        <v>500</v>
      </c>
      <c r="K29" s="88">
        <v>500</v>
      </c>
      <c r="L29" s="137"/>
      <c r="M29" s="137"/>
    </row>
    <row r="30" spans="1:13" s="11" customFormat="1" ht="83.25" customHeight="1">
      <c r="A30" s="173"/>
      <c r="B30" s="133"/>
      <c r="C30" s="126"/>
      <c r="D30" s="31" t="s">
        <v>1</v>
      </c>
      <c r="E30" s="151"/>
      <c r="F30" s="84">
        <f>SUM(G30:K30)</f>
        <v>2206.53</v>
      </c>
      <c r="G30" s="84">
        <v>2206.53</v>
      </c>
      <c r="H30" s="88">
        <v>0</v>
      </c>
      <c r="I30" s="88">
        <v>0</v>
      </c>
      <c r="J30" s="88">
        <v>0</v>
      </c>
      <c r="K30" s="88">
        <v>0</v>
      </c>
      <c r="L30" s="130"/>
      <c r="M30" s="130"/>
    </row>
    <row r="31" spans="1:13" s="11" customFormat="1" ht="28.5" customHeight="1">
      <c r="A31" s="127" t="s">
        <v>69</v>
      </c>
      <c r="B31" s="129" t="s">
        <v>184</v>
      </c>
      <c r="C31" s="168" t="s">
        <v>142</v>
      </c>
      <c r="D31" s="45" t="s">
        <v>33</v>
      </c>
      <c r="E31" s="86"/>
      <c r="F31" s="89">
        <f>F32</f>
        <v>15259</v>
      </c>
      <c r="G31" s="89">
        <v>0</v>
      </c>
      <c r="H31" s="44">
        <f>H32</f>
        <v>9259</v>
      </c>
      <c r="I31" s="44">
        <f>I32</f>
        <v>2000</v>
      </c>
      <c r="J31" s="44">
        <f>J32</f>
        <v>2000</v>
      </c>
      <c r="K31" s="44">
        <f>K32</f>
        <v>2000</v>
      </c>
      <c r="L31" s="129" t="s">
        <v>53</v>
      </c>
      <c r="M31" s="129" t="s">
        <v>185</v>
      </c>
    </row>
    <row r="32" spans="1:13" s="11" customFormat="1" ht="409.5" customHeight="1">
      <c r="A32" s="128"/>
      <c r="B32" s="130"/>
      <c r="C32" s="170"/>
      <c r="D32" s="35" t="s">
        <v>47</v>
      </c>
      <c r="E32" s="86"/>
      <c r="F32" s="84">
        <f>SUM(H32:K32)</f>
        <v>15259</v>
      </c>
      <c r="G32" s="32" t="s">
        <v>141</v>
      </c>
      <c r="H32" s="33">
        <f>7759+1500</f>
        <v>9259</v>
      </c>
      <c r="I32" s="32">
        <v>2000</v>
      </c>
      <c r="J32" s="32">
        <v>2000</v>
      </c>
      <c r="K32" s="32">
        <v>2000</v>
      </c>
      <c r="L32" s="130"/>
      <c r="M32" s="130"/>
    </row>
    <row r="33" spans="1:13" s="11" customFormat="1" ht="29.25" customHeight="1">
      <c r="A33" s="127" t="s">
        <v>70</v>
      </c>
      <c r="B33" s="129" t="s">
        <v>156</v>
      </c>
      <c r="C33" s="124">
        <v>2016</v>
      </c>
      <c r="D33" s="35" t="s">
        <v>33</v>
      </c>
      <c r="E33" s="86"/>
      <c r="F33" s="84">
        <f aca="true" t="shared" si="2" ref="F33:K33">F34</f>
        <v>683</v>
      </c>
      <c r="G33" s="32">
        <f t="shared" si="2"/>
        <v>0</v>
      </c>
      <c r="H33" s="32">
        <f t="shared" si="2"/>
        <v>683</v>
      </c>
      <c r="I33" s="32">
        <f t="shared" si="2"/>
        <v>0</v>
      </c>
      <c r="J33" s="32">
        <f t="shared" si="2"/>
        <v>0</v>
      </c>
      <c r="K33" s="32">
        <f t="shared" si="2"/>
        <v>0</v>
      </c>
      <c r="L33" s="129" t="s">
        <v>158</v>
      </c>
      <c r="M33" s="129" t="s">
        <v>159</v>
      </c>
    </row>
    <row r="34" spans="1:13" s="11" customFormat="1" ht="221.25" customHeight="1">
      <c r="A34" s="128"/>
      <c r="B34" s="130"/>
      <c r="C34" s="126"/>
      <c r="D34" s="35" t="s">
        <v>157</v>
      </c>
      <c r="E34" s="86"/>
      <c r="F34" s="84">
        <f>SUM(G34:K34)</f>
        <v>683</v>
      </c>
      <c r="G34" s="32">
        <v>0</v>
      </c>
      <c r="H34" s="32">
        <v>683</v>
      </c>
      <c r="I34" s="32">
        <v>0</v>
      </c>
      <c r="J34" s="32">
        <v>0</v>
      </c>
      <c r="K34" s="32">
        <v>0</v>
      </c>
      <c r="L34" s="130"/>
      <c r="M34" s="130"/>
    </row>
    <row r="35" spans="1:20" s="24" customFormat="1" ht="27.75" customHeight="1">
      <c r="A35" s="127" t="s">
        <v>71</v>
      </c>
      <c r="B35" s="129" t="s">
        <v>155</v>
      </c>
      <c r="C35" s="171" t="s">
        <v>128</v>
      </c>
      <c r="D35" s="35" t="s">
        <v>33</v>
      </c>
      <c r="E35" s="150" t="s">
        <v>36</v>
      </c>
      <c r="F35" s="84">
        <f aca="true" t="shared" si="3" ref="F35:K35">F36</f>
        <v>3131.1</v>
      </c>
      <c r="G35" s="32">
        <f t="shared" si="3"/>
        <v>1305</v>
      </c>
      <c r="H35" s="32">
        <f t="shared" si="3"/>
        <v>1826.1</v>
      </c>
      <c r="I35" s="32">
        <f t="shared" si="3"/>
        <v>0</v>
      </c>
      <c r="J35" s="32">
        <f t="shared" si="3"/>
        <v>0</v>
      </c>
      <c r="K35" s="32">
        <f t="shared" si="3"/>
        <v>0</v>
      </c>
      <c r="L35" s="129" t="s">
        <v>122</v>
      </c>
      <c r="M35" s="129" t="s">
        <v>123</v>
      </c>
      <c r="N35" s="14"/>
      <c r="O35" s="14"/>
      <c r="P35" s="14"/>
      <c r="Q35" s="14"/>
      <c r="R35" s="14"/>
      <c r="S35" s="14"/>
      <c r="T35" s="14"/>
    </row>
    <row r="36" spans="1:13" s="11" customFormat="1" ht="121.5" customHeight="1">
      <c r="A36" s="128"/>
      <c r="B36" s="130"/>
      <c r="C36" s="174"/>
      <c r="D36" s="35" t="s">
        <v>47</v>
      </c>
      <c r="E36" s="151"/>
      <c r="F36" s="84">
        <f>SUM(G36:K36)</f>
        <v>3131.1</v>
      </c>
      <c r="G36" s="32">
        <v>1305</v>
      </c>
      <c r="H36" s="32">
        <f>1726.1+100</f>
        <v>1826.1</v>
      </c>
      <c r="I36" s="32">
        <v>0</v>
      </c>
      <c r="J36" s="32">
        <v>0</v>
      </c>
      <c r="K36" s="32">
        <v>0</v>
      </c>
      <c r="L36" s="130"/>
      <c r="M36" s="130"/>
    </row>
    <row r="37" spans="1:13" s="11" customFormat="1" ht="25.5" customHeight="1">
      <c r="A37" s="127" t="s">
        <v>72</v>
      </c>
      <c r="B37" s="129" t="s">
        <v>160</v>
      </c>
      <c r="C37" s="175" t="s">
        <v>128</v>
      </c>
      <c r="D37" s="35" t="s">
        <v>33</v>
      </c>
      <c r="E37" s="193" t="s">
        <v>40</v>
      </c>
      <c r="F37" s="194"/>
      <c r="G37" s="194"/>
      <c r="H37" s="194"/>
      <c r="I37" s="194"/>
      <c r="J37" s="194"/>
      <c r="K37" s="195"/>
      <c r="L37" s="129" t="s">
        <v>121</v>
      </c>
      <c r="M37" s="129"/>
    </row>
    <row r="38" spans="1:13" s="11" customFormat="1" ht="129" customHeight="1">
      <c r="A38" s="128"/>
      <c r="B38" s="130"/>
      <c r="C38" s="173"/>
      <c r="D38" s="35" t="s">
        <v>47</v>
      </c>
      <c r="E38" s="196"/>
      <c r="F38" s="197"/>
      <c r="G38" s="197"/>
      <c r="H38" s="197"/>
      <c r="I38" s="197"/>
      <c r="J38" s="197"/>
      <c r="K38" s="198"/>
      <c r="L38" s="130"/>
      <c r="M38" s="130"/>
    </row>
    <row r="39" spans="1:13" s="11" customFormat="1" ht="32.25" customHeight="1">
      <c r="A39" s="127" t="s">
        <v>73</v>
      </c>
      <c r="B39" s="129" t="s">
        <v>161</v>
      </c>
      <c r="C39" s="175">
        <v>2016</v>
      </c>
      <c r="D39" s="35" t="s">
        <v>33</v>
      </c>
      <c r="E39" s="191"/>
      <c r="F39" s="42">
        <f aca="true" t="shared" si="4" ref="F39:K39">F40</f>
        <v>3145.8</v>
      </c>
      <c r="G39" s="42">
        <f t="shared" si="4"/>
        <v>0</v>
      </c>
      <c r="H39" s="42">
        <f t="shared" si="4"/>
        <v>3145.8</v>
      </c>
      <c r="I39" s="42">
        <f t="shared" si="4"/>
        <v>0</v>
      </c>
      <c r="J39" s="42">
        <f t="shared" si="4"/>
        <v>0</v>
      </c>
      <c r="K39" s="91">
        <f t="shared" si="4"/>
        <v>0</v>
      </c>
      <c r="L39" s="129" t="s">
        <v>121</v>
      </c>
      <c r="M39" s="129" t="s">
        <v>29</v>
      </c>
    </row>
    <row r="40" spans="1:13" s="11" customFormat="1" ht="129" customHeight="1">
      <c r="A40" s="128"/>
      <c r="B40" s="130"/>
      <c r="C40" s="173"/>
      <c r="D40" s="35" t="s">
        <v>45</v>
      </c>
      <c r="E40" s="192"/>
      <c r="F40" s="42">
        <f>SUM(G40:K40)</f>
        <v>3145.8</v>
      </c>
      <c r="G40" s="42">
        <v>0</v>
      </c>
      <c r="H40" s="42">
        <f>5165.6-2019.8</f>
        <v>3145.8</v>
      </c>
      <c r="I40" s="42">
        <v>0</v>
      </c>
      <c r="J40" s="42">
        <v>0</v>
      </c>
      <c r="K40" s="91">
        <v>0</v>
      </c>
      <c r="L40" s="130"/>
      <c r="M40" s="130"/>
    </row>
    <row r="41" spans="1:13" s="11" customFormat="1" ht="22.5" customHeight="1">
      <c r="A41" s="127" t="s">
        <v>74</v>
      </c>
      <c r="B41" s="129" t="s">
        <v>162</v>
      </c>
      <c r="C41" s="175" t="s">
        <v>128</v>
      </c>
      <c r="D41" s="35" t="s">
        <v>33</v>
      </c>
      <c r="E41" s="150">
        <v>333.4</v>
      </c>
      <c r="F41" s="89">
        <f aca="true" t="shared" si="5" ref="F41:K41">F42</f>
        <v>1733.6</v>
      </c>
      <c r="G41" s="42">
        <f t="shared" si="5"/>
        <v>400</v>
      </c>
      <c r="H41" s="42">
        <f t="shared" si="5"/>
        <v>333.4</v>
      </c>
      <c r="I41" s="42">
        <f t="shared" si="5"/>
        <v>333.4</v>
      </c>
      <c r="J41" s="42">
        <f t="shared" si="5"/>
        <v>333.4</v>
      </c>
      <c r="K41" s="42">
        <f t="shared" si="5"/>
        <v>333.4</v>
      </c>
      <c r="L41" s="129" t="s">
        <v>121</v>
      </c>
      <c r="M41" s="129" t="s">
        <v>29</v>
      </c>
    </row>
    <row r="42" spans="1:13" s="11" customFormat="1" ht="120" customHeight="1">
      <c r="A42" s="128"/>
      <c r="B42" s="130"/>
      <c r="C42" s="173"/>
      <c r="D42" s="35" t="s">
        <v>45</v>
      </c>
      <c r="E42" s="151"/>
      <c r="F42" s="89">
        <f>SUM(G42:K42)</f>
        <v>1733.6</v>
      </c>
      <c r="G42" s="90">
        <v>400</v>
      </c>
      <c r="H42" s="42">
        <v>333.4</v>
      </c>
      <c r="I42" s="42">
        <v>333.4</v>
      </c>
      <c r="J42" s="42">
        <v>333.4</v>
      </c>
      <c r="K42" s="42">
        <v>333.4</v>
      </c>
      <c r="L42" s="130"/>
      <c r="M42" s="130"/>
    </row>
    <row r="43" spans="1:13" s="11" customFormat="1" ht="25.5" customHeight="1">
      <c r="A43" s="127" t="s">
        <v>75</v>
      </c>
      <c r="B43" s="129" t="s">
        <v>163</v>
      </c>
      <c r="C43" s="124" t="s">
        <v>128</v>
      </c>
      <c r="D43" s="35" t="s">
        <v>33</v>
      </c>
      <c r="E43" s="150" t="s">
        <v>143</v>
      </c>
      <c r="F43" s="89">
        <f aca="true" t="shared" si="6" ref="F43:K43">F44</f>
        <v>173</v>
      </c>
      <c r="G43" s="90">
        <f t="shared" si="6"/>
        <v>0</v>
      </c>
      <c r="H43" s="89">
        <f t="shared" si="6"/>
        <v>173</v>
      </c>
      <c r="I43" s="89">
        <f t="shared" si="6"/>
        <v>0</v>
      </c>
      <c r="J43" s="89">
        <f t="shared" si="6"/>
        <v>0</v>
      </c>
      <c r="K43" s="89">
        <f t="shared" si="6"/>
        <v>0</v>
      </c>
      <c r="L43" s="129" t="s">
        <v>121</v>
      </c>
      <c r="M43" s="129" t="s">
        <v>29</v>
      </c>
    </row>
    <row r="44" spans="1:13" s="11" customFormat="1" ht="113.25" customHeight="1">
      <c r="A44" s="128"/>
      <c r="B44" s="130"/>
      <c r="C44" s="126"/>
      <c r="D44" s="35" t="s">
        <v>45</v>
      </c>
      <c r="E44" s="151"/>
      <c r="F44" s="89">
        <f>SUM(G44:K44)</f>
        <v>173</v>
      </c>
      <c r="G44" s="90">
        <v>0</v>
      </c>
      <c r="H44" s="89">
        <v>173</v>
      </c>
      <c r="I44" s="89">
        <v>0</v>
      </c>
      <c r="J44" s="89">
        <v>0</v>
      </c>
      <c r="K44" s="89">
        <v>0</v>
      </c>
      <c r="L44" s="130"/>
      <c r="M44" s="130"/>
    </row>
    <row r="45" spans="1:13" s="11" customFormat="1" ht="26.25" customHeight="1">
      <c r="A45" s="127" t="s">
        <v>87</v>
      </c>
      <c r="B45" s="129" t="s">
        <v>164</v>
      </c>
      <c r="C45" s="124" t="s">
        <v>128</v>
      </c>
      <c r="D45" s="35" t="s">
        <v>33</v>
      </c>
      <c r="E45" s="150" t="s">
        <v>144</v>
      </c>
      <c r="F45" s="89">
        <f aca="true" t="shared" si="7" ref="F45:K45">F46</f>
        <v>4395.98</v>
      </c>
      <c r="G45" s="90">
        <f t="shared" si="7"/>
        <v>889.98</v>
      </c>
      <c r="H45" s="89">
        <f t="shared" si="7"/>
        <v>896</v>
      </c>
      <c r="I45" s="89">
        <f t="shared" si="7"/>
        <v>870</v>
      </c>
      <c r="J45" s="89">
        <f t="shared" si="7"/>
        <v>870</v>
      </c>
      <c r="K45" s="89">
        <f t="shared" si="7"/>
        <v>870</v>
      </c>
      <c r="L45" s="129" t="s">
        <v>120</v>
      </c>
      <c r="M45" s="129" t="s">
        <v>29</v>
      </c>
    </row>
    <row r="46" spans="1:13" s="11" customFormat="1" ht="113.25" customHeight="1">
      <c r="A46" s="128"/>
      <c r="B46" s="130"/>
      <c r="C46" s="126"/>
      <c r="D46" s="35" t="s">
        <v>45</v>
      </c>
      <c r="E46" s="151"/>
      <c r="F46" s="89">
        <f>SUM(G46:K46)</f>
        <v>4395.98</v>
      </c>
      <c r="G46" s="90">
        <v>889.98</v>
      </c>
      <c r="H46" s="89">
        <v>896</v>
      </c>
      <c r="I46" s="89">
        <v>870</v>
      </c>
      <c r="J46" s="89">
        <v>870</v>
      </c>
      <c r="K46" s="89">
        <v>870</v>
      </c>
      <c r="L46" s="130"/>
      <c r="M46" s="130"/>
    </row>
    <row r="47" spans="1:13" s="11" customFormat="1" ht="26.25" customHeight="1">
      <c r="A47" s="127" t="s">
        <v>154</v>
      </c>
      <c r="B47" s="129" t="s">
        <v>165</v>
      </c>
      <c r="C47" s="124" t="s">
        <v>128</v>
      </c>
      <c r="D47" s="35" t="s">
        <v>33</v>
      </c>
      <c r="E47" s="150" t="s">
        <v>145</v>
      </c>
      <c r="F47" s="89">
        <f aca="true" t="shared" si="8" ref="F47:K47">F48</f>
        <v>531.5</v>
      </c>
      <c r="G47" s="90">
        <f t="shared" si="8"/>
        <v>37.5</v>
      </c>
      <c r="H47" s="89">
        <f t="shared" si="8"/>
        <v>104</v>
      </c>
      <c r="I47" s="89">
        <f t="shared" si="8"/>
        <v>130</v>
      </c>
      <c r="J47" s="89">
        <f t="shared" si="8"/>
        <v>130</v>
      </c>
      <c r="K47" s="89">
        <f t="shared" si="8"/>
        <v>130</v>
      </c>
      <c r="L47" s="129" t="s">
        <v>119</v>
      </c>
      <c r="M47" s="129" t="s">
        <v>29</v>
      </c>
    </row>
    <row r="48" spans="1:13" s="11" customFormat="1" ht="114.75" customHeight="1">
      <c r="A48" s="128"/>
      <c r="B48" s="130"/>
      <c r="C48" s="126"/>
      <c r="D48" s="35" t="s">
        <v>45</v>
      </c>
      <c r="E48" s="151"/>
      <c r="F48" s="89">
        <f>SUM(G48:K48)</f>
        <v>531.5</v>
      </c>
      <c r="G48" s="90">
        <v>37.5</v>
      </c>
      <c r="H48" s="89">
        <v>104</v>
      </c>
      <c r="I48" s="89">
        <v>130</v>
      </c>
      <c r="J48" s="89">
        <v>130</v>
      </c>
      <c r="K48" s="89">
        <v>130</v>
      </c>
      <c r="L48" s="130"/>
      <c r="M48" s="130"/>
    </row>
    <row r="49" spans="1:13" s="11" customFormat="1" ht="26.25" customHeight="1">
      <c r="A49" s="127" t="s">
        <v>167</v>
      </c>
      <c r="B49" s="129" t="s">
        <v>166</v>
      </c>
      <c r="C49" s="124" t="s">
        <v>128</v>
      </c>
      <c r="D49" s="35" t="s">
        <v>33</v>
      </c>
      <c r="E49" s="152">
        <v>30</v>
      </c>
      <c r="F49" s="89">
        <f aca="true" t="shared" si="9" ref="F49:K49">F50</f>
        <v>180.2</v>
      </c>
      <c r="G49" s="90">
        <f t="shared" si="9"/>
        <v>35</v>
      </c>
      <c r="H49" s="89">
        <f t="shared" si="9"/>
        <v>36.3</v>
      </c>
      <c r="I49" s="89">
        <f t="shared" si="9"/>
        <v>36.3</v>
      </c>
      <c r="J49" s="89">
        <f t="shared" si="9"/>
        <v>36.3</v>
      </c>
      <c r="K49" s="89">
        <f t="shared" si="9"/>
        <v>36.3</v>
      </c>
      <c r="L49" s="129" t="s">
        <v>118</v>
      </c>
      <c r="M49" s="129" t="s">
        <v>29</v>
      </c>
    </row>
    <row r="50" spans="1:13" s="11" customFormat="1" ht="114.75" customHeight="1">
      <c r="A50" s="128"/>
      <c r="B50" s="130"/>
      <c r="C50" s="126"/>
      <c r="D50" s="35" t="s">
        <v>45</v>
      </c>
      <c r="E50" s="153"/>
      <c r="F50" s="89">
        <f>SUM(G50:K50)</f>
        <v>180.2</v>
      </c>
      <c r="G50" s="90">
        <v>35</v>
      </c>
      <c r="H50" s="89">
        <v>36.3</v>
      </c>
      <c r="I50" s="89">
        <v>36.3</v>
      </c>
      <c r="J50" s="89">
        <v>36.3</v>
      </c>
      <c r="K50" s="89">
        <v>36.3</v>
      </c>
      <c r="L50" s="130"/>
      <c r="M50" s="130"/>
    </row>
    <row r="51" spans="1:13" s="11" customFormat="1" ht="27" customHeight="1">
      <c r="A51" s="127" t="s">
        <v>21</v>
      </c>
      <c r="B51" s="129" t="s">
        <v>88</v>
      </c>
      <c r="C51" s="124" t="s">
        <v>128</v>
      </c>
      <c r="D51" s="35" t="s">
        <v>33</v>
      </c>
      <c r="E51" s="150" t="s">
        <v>146</v>
      </c>
      <c r="F51" s="39">
        <f>SUM(F52:F58)</f>
        <v>119993.822</v>
      </c>
      <c r="G51" s="39">
        <f>G52+G58</f>
        <v>25546.5</v>
      </c>
      <c r="H51" s="39">
        <f>SUM(H52:H58)</f>
        <v>20149.722</v>
      </c>
      <c r="I51" s="39">
        <f>I52+I58</f>
        <v>21811.3</v>
      </c>
      <c r="J51" s="39">
        <f>J52+J58</f>
        <v>24106.3</v>
      </c>
      <c r="K51" s="39">
        <f>K52+K58</f>
        <v>28380</v>
      </c>
      <c r="L51" s="129" t="s">
        <v>51</v>
      </c>
      <c r="M51" s="129" t="s">
        <v>29</v>
      </c>
    </row>
    <row r="52" spans="1:71" s="12" customFormat="1" ht="35.25" customHeight="1">
      <c r="A52" s="148"/>
      <c r="B52" s="137"/>
      <c r="C52" s="125"/>
      <c r="D52" s="129" t="s">
        <v>48</v>
      </c>
      <c r="E52" s="154"/>
      <c r="F52" s="146">
        <f>SUM(G52:K53)</f>
        <v>50307.022</v>
      </c>
      <c r="G52" s="146">
        <f>G60+G63+G65+G67</f>
        <v>11879.6</v>
      </c>
      <c r="H52" s="146">
        <f>H60+H63+H65+H67</f>
        <v>6213.4220000000005</v>
      </c>
      <c r="I52" s="146">
        <f>I60+I63+I65+I67</f>
        <v>7600.3</v>
      </c>
      <c r="J52" s="146">
        <f>J60+J63+J65+J67</f>
        <v>10170</v>
      </c>
      <c r="K52" s="146">
        <f>K60+K63+K65+K67</f>
        <v>14443.7</v>
      </c>
      <c r="L52" s="137"/>
      <c r="M52" s="137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</row>
    <row r="53" spans="1:13" s="11" customFormat="1" ht="70.5" customHeight="1">
      <c r="A53" s="148"/>
      <c r="B53" s="137"/>
      <c r="C53" s="125"/>
      <c r="D53" s="130"/>
      <c r="E53" s="151"/>
      <c r="F53" s="147"/>
      <c r="G53" s="147"/>
      <c r="H53" s="147"/>
      <c r="I53" s="147"/>
      <c r="J53" s="147"/>
      <c r="K53" s="147"/>
      <c r="L53" s="137"/>
      <c r="M53" s="137"/>
    </row>
    <row r="54" spans="1:13" s="11" customFormat="1" ht="14.25" customHeight="1" hidden="1">
      <c r="A54" s="148"/>
      <c r="B54" s="137"/>
      <c r="C54" s="125"/>
      <c r="D54" s="34"/>
      <c r="E54" s="38"/>
      <c r="F54" s="39"/>
      <c r="G54" s="39"/>
      <c r="H54" s="39"/>
      <c r="I54" s="39"/>
      <c r="J54" s="39"/>
      <c r="K54" s="39"/>
      <c r="L54" s="137"/>
      <c r="M54" s="137"/>
    </row>
    <row r="55" spans="1:13" s="11" customFormat="1" ht="15" customHeight="1" hidden="1">
      <c r="A55" s="148"/>
      <c r="B55" s="137"/>
      <c r="C55" s="125"/>
      <c r="D55" s="34"/>
      <c r="E55" s="38"/>
      <c r="F55" s="39"/>
      <c r="G55" s="39"/>
      <c r="H55" s="39"/>
      <c r="I55" s="39"/>
      <c r="J55" s="39"/>
      <c r="K55" s="39"/>
      <c r="L55" s="137"/>
      <c r="M55" s="137"/>
    </row>
    <row r="56" spans="1:13" s="11" customFormat="1" ht="15" customHeight="1" hidden="1">
      <c r="A56" s="148"/>
      <c r="B56" s="137"/>
      <c r="C56" s="125"/>
      <c r="D56" s="34"/>
      <c r="E56" s="38"/>
      <c r="F56" s="39"/>
      <c r="G56" s="39"/>
      <c r="H56" s="39"/>
      <c r="I56" s="39"/>
      <c r="J56" s="39"/>
      <c r="K56" s="39"/>
      <c r="L56" s="137"/>
      <c r="M56" s="137"/>
    </row>
    <row r="57" spans="1:13" s="11" customFormat="1" ht="15" customHeight="1" hidden="1">
      <c r="A57" s="148"/>
      <c r="B57" s="137"/>
      <c r="C57" s="125"/>
      <c r="D57" s="34"/>
      <c r="E57" s="38"/>
      <c r="F57" s="39"/>
      <c r="G57" s="39"/>
      <c r="H57" s="39"/>
      <c r="I57" s="39"/>
      <c r="J57" s="39"/>
      <c r="K57" s="39"/>
      <c r="L57" s="137"/>
      <c r="M57" s="137"/>
    </row>
    <row r="58" spans="1:13" s="11" customFormat="1" ht="61.5" customHeight="1">
      <c r="A58" s="128"/>
      <c r="B58" s="130"/>
      <c r="C58" s="126"/>
      <c r="D58" s="31" t="s">
        <v>10</v>
      </c>
      <c r="E58" s="38"/>
      <c r="F58" s="30">
        <f>SUM(G58:K58)</f>
        <v>69686.8</v>
      </c>
      <c r="G58" s="30">
        <f>G61+G70+G74</f>
        <v>13666.9</v>
      </c>
      <c r="H58" s="30">
        <f>H61</f>
        <v>13936.3</v>
      </c>
      <c r="I58" s="30">
        <f>I61</f>
        <v>14211</v>
      </c>
      <c r="J58" s="30">
        <f>J61</f>
        <v>13936.3</v>
      </c>
      <c r="K58" s="30">
        <f>K61</f>
        <v>13936.3</v>
      </c>
      <c r="L58" s="130"/>
      <c r="M58" s="130"/>
    </row>
    <row r="59" spans="1:13" s="11" customFormat="1" ht="27.75" customHeight="1">
      <c r="A59" s="144" t="s">
        <v>76</v>
      </c>
      <c r="B59" s="131" t="s">
        <v>151</v>
      </c>
      <c r="C59" s="124" t="s">
        <v>128</v>
      </c>
      <c r="D59" s="46" t="s">
        <v>33</v>
      </c>
      <c r="E59" s="155"/>
      <c r="F59" s="47">
        <f>SUM(F60:F61)</f>
        <v>100415.08200000001</v>
      </c>
      <c r="G59" s="47">
        <f>G60+G61</f>
        <v>21046.5</v>
      </c>
      <c r="H59" s="47">
        <f>SUM(H60:H61)</f>
        <v>18217.381999999998</v>
      </c>
      <c r="I59" s="39">
        <f>SUM(I60:I61)</f>
        <v>18101.3</v>
      </c>
      <c r="J59" s="39">
        <f>SUM(J60:J61)</f>
        <v>19490.9</v>
      </c>
      <c r="K59" s="47">
        <f>SUM(K60:K61)</f>
        <v>23559</v>
      </c>
      <c r="L59" s="129" t="s">
        <v>100</v>
      </c>
      <c r="M59" s="129" t="s">
        <v>29</v>
      </c>
    </row>
    <row r="60" spans="1:13" s="11" customFormat="1" ht="113.25" customHeight="1">
      <c r="A60" s="149"/>
      <c r="B60" s="132"/>
      <c r="C60" s="125"/>
      <c r="D60" s="35" t="s">
        <v>49</v>
      </c>
      <c r="E60" s="156"/>
      <c r="F60" s="84">
        <f aca="true" t="shared" si="10" ref="F60:F67">SUM(G60:K60)</f>
        <v>30728.282000000003</v>
      </c>
      <c r="G60" s="82">
        <v>7379.6</v>
      </c>
      <c r="H60" s="82">
        <f>4667.25-386.168</f>
        <v>4281.082</v>
      </c>
      <c r="I60" s="84">
        <v>3890.3</v>
      </c>
      <c r="J60" s="84">
        <v>5554.6</v>
      </c>
      <c r="K60" s="82">
        <v>9622.7</v>
      </c>
      <c r="L60" s="137"/>
      <c r="M60" s="137"/>
    </row>
    <row r="61" spans="1:13" s="11" customFormat="1" ht="57" customHeight="1">
      <c r="A61" s="145"/>
      <c r="B61" s="133"/>
      <c r="C61" s="126"/>
      <c r="D61" s="31" t="s">
        <v>10</v>
      </c>
      <c r="E61" s="38"/>
      <c r="F61" s="84">
        <f t="shared" si="10"/>
        <v>69686.8</v>
      </c>
      <c r="G61" s="32">
        <v>13666.9</v>
      </c>
      <c r="H61" s="32">
        <v>13936.3</v>
      </c>
      <c r="I61" s="32">
        <v>14211</v>
      </c>
      <c r="J61" s="32">
        <v>13936.3</v>
      </c>
      <c r="K61" s="32">
        <v>13936.3</v>
      </c>
      <c r="L61" s="130"/>
      <c r="M61" s="130"/>
    </row>
    <row r="62" spans="1:13" s="11" customFormat="1" ht="30" customHeight="1">
      <c r="A62" s="127" t="s">
        <v>77</v>
      </c>
      <c r="B62" s="129" t="s">
        <v>89</v>
      </c>
      <c r="C62" s="124" t="s">
        <v>128</v>
      </c>
      <c r="D62" s="46" t="s">
        <v>33</v>
      </c>
      <c r="E62" s="38"/>
      <c r="F62" s="30">
        <f t="shared" si="10"/>
        <v>900</v>
      </c>
      <c r="G62" s="30">
        <f>G63</f>
        <v>500</v>
      </c>
      <c r="H62" s="32">
        <f>H63</f>
        <v>100</v>
      </c>
      <c r="I62" s="32">
        <f>I63</f>
        <v>100</v>
      </c>
      <c r="J62" s="32">
        <f>J63</f>
        <v>100</v>
      </c>
      <c r="K62" s="83">
        <f>K63</f>
        <v>100</v>
      </c>
      <c r="L62" s="129" t="s">
        <v>52</v>
      </c>
      <c r="M62" s="129" t="s">
        <v>29</v>
      </c>
    </row>
    <row r="63" spans="1:13" s="11" customFormat="1" ht="98.25" customHeight="1">
      <c r="A63" s="128"/>
      <c r="B63" s="130"/>
      <c r="C63" s="126"/>
      <c r="D63" s="35" t="s">
        <v>50</v>
      </c>
      <c r="E63" s="38"/>
      <c r="F63" s="30">
        <f t="shared" si="10"/>
        <v>900</v>
      </c>
      <c r="G63" s="30">
        <v>500</v>
      </c>
      <c r="H63" s="32">
        <v>100</v>
      </c>
      <c r="I63" s="32">
        <v>100</v>
      </c>
      <c r="J63" s="32">
        <v>100</v>
      </c>
      <c r="K63" s="83">
        <v>100</v>
      </c>
      <c r="L63" s="130"/>
      <c r="M63" s="130"/>
    </row>
    <row r="64" spans="1:13" s="11" customFormat="1" ht="29.25" customHeight="1">
      <c r="A64" s="176" t="s">
        <v>78</v>
      </c>
      <c r="B64" s="129" t="s">
        <v>90</v>
      </c>
      <c r="C64" s="124" t="s">
        <v>128</v>
      </c>
      <c r="D64" s="45" t="s">
        <v>33</v>
      </c>
      <c r="E64" s="38"/>
      <c r="F64" s="30">
        <f t="shared" si="10"/>
        <v>546.4</v>
      </c>
      <c r="G64" s="32">
        <f>G65</f>
        <v>100</v>
      </c>
      <c r="H64" s="32">
        <f>H65</f>
        <v>100</v>
      </c>
      <c r="I64" s="32">
        <f>I65</f>
        <v>110</v>
      </c>
      <c r="J64" s="32">
        <f>J65</f>
        <v>115.4</v>
      </c>
      <c r="K64" s="32">
        <f>K65</f>
        <v>121</v>
      </c>
      <c r="L64" s="129" t="s">
        <v>52</v>
      </c>
      <c r="M64" s="129" t="s">
        <v>29</v>
      </c>
    </row>
    <row r="65" spans="1:13" s="11" customFormat="1" ht="108.75" customHeight="1">
      <c r="A65" s="177"/>
      <c r="B65" s="130"/>
      <c r="C65" s="126"/>
      <c r="D65" s="35" t="s">
        <v>48</v>
      </c>
      <c r="E65" s="38"/>
      <c r="F65" s="30">
        <f t="shared" si="10"/>
        <v>546.4</v>
      </c>
      <c r="G65" s="32">
        <v>100</v>
      </c>
      <c r="H65" s="32">
        <v>100</v>
      </c>
      <c r="I65" s="32">
        <v>110</v>
      </c>
      <c r="J65" s="32">
        <v>115.4</v>
      </c>
      <c r="K65" s="32">
        <v>121</v>
      </c>
      <c r="L65" s="130"/>
      <c r="M65" s="130"/>
    </row>
    <row r="66" spans="1:13" s="11" customFormat="1" ht="28.5" customHeight="1">
      <c r="A66" s="176" t="s">
        <v>79</v>
      </c>
      <c r="B66" s="129" t="s">
        <v>91</v>
      </c>
      <c r="C66" s="124" t="s">
        <v>128</v>
      </c>
      <c r="D66" s="45" t="s">
        <v>33</v>
      </c>
      <c r="E66" s="38"/>
      <c r="F66" s="39">
        <f t="shared" si="10"/>
        <v>18132.34</v>
      </c>
      <c r="G66" s="36">
        <f>G67</f>
        <v>3900</v>
      </c>
      <c r="H66" s="42">
        <f>H67</f>
        <v>1732.34</v>
      </c>
      <c r="I66" s="36">
        <f>I67</f>
        <v>3500</v>
      </c>
      <c r="J66" s="36">
        <f>J67</f>
        <v>4400</v>
      </c>
      <c r="K66" s="36">
        <f>K67</f>
        <v>4600</v>
      </c>
      <c r="L66" s="129" t="s">
        <v>52</v>
      </c>
      <c r="M66" s="129" t="s">
        <v>29</v>
      </c>
    </row>
    <row r="67" spans="1:13" s="11" customFormat="1" ht="105.75" customHeight="1">
      <c r="A67" s="177"/>
      <c r="B67" s="130"/>
      <c r="C67" s="126"/>
      <c r="D67" s="35" t="s">
        <v>50</v>
      </c>
      <c r="E67" s="38"/>
      <c r="F67" s="30">
        <f t="shared" si="10"/>
        <v>18132.34</v>
      </c>
      <c r="G67" s="48">
        <v>3900</v>
      </c>
      <c r="H67" s="32">
        <v>1732.34</v>
      </c>
      <c r="I67" s="48">
        <v>3500</v>
      </c>
      <c r="J67" s="48">
        <v>4400</v>
      </c>
      <c r="K67" s="48">
        <v>4600</v>
      </c>
      <c r="L67" s="130"/>
      <c r="M67" s="130"/>
    </row>
    <row r="68" spans="1:13" s="11" customFormat="1" ht="29.25" customHeight="1">
      <c r="A68" s="138" t="s">
        <v>41</v>
      </c>
      <c r="B68" s="129" t="s">
        <v>105</v>
      </c>
      <c r="C68" s="124" t="s">
        <v>128</v>
      </c>
      <c r="D68" s="46" t="s">
        <v>33</v>
      </c>
      <c r="E68" s="38"/>
      <c r="F68" s="39">
        <f aca="true" t="shared" si="11" ref="F68:K68">SUM(F69:F70)</f>
        <v>22403.12</v>
      </c>
      <c r="G68" s="42">
        <f t="shared" si="11"/>
        <v>545.2</v>
      </c>
      <c r="H68" s="42">
        <f t="shared" si="11"/>
        <v>6176.42</v>
      </c>
      <c r="I68" s="39">
        <f t="shared" si="11"/>
        <v>5148.6</v>
      </c>
      <c r="J68" s="42">
        <f t="shared" si="11"/>
        <v>5232.9</v>
      </c>
      <c r="K68" s="42">
        <f t="shared" si="11"/>
        <v>5300</v>
      </c>
      <c r="L68" s="129" t="s">
        <v>52</v>
      </c>
      <c r="M68" s="129" t="s">
        <v>29</v>
      </c>
    </row>
    <row r="69" spans="1:13" s="11" customFormat="1" ht="126" customHeight="1">
      <c r="A69" s="139"/>
      <c r="B69" s="137"/>
      <c r="C69" s="125"/>
      <c r="D69" s="35" t="s">
        <v>49</v>
      </c>
      <c r="E69" s="40" t="s">
        <v>147</v>
      </c>
      <c r="F69" s="30">
        <f>SUM(G69:K69)</f>
        <v>4403.12</v>
      </c>
      <c r="G69" s="32">
        <f>G72</f>
        <v>545.2</v>
      </c>
      <c r="H69" s="32">
        <f>H72</f>
        <v>1676.42</v>
      </c>
      <c r="I69" s="30">
        <f>I72</f>
        <v>648.6</v>
      </c>
      <c r="J69" s="32">
        <f>J72</f>
        <v>732.9</v>
      </c>
      <c r="K69" s="32">
        <f>K72</f>
        <v>800</v>
      </c>
      <c r="L69" s="137"/>
      <c r="M69" s="137"/>
    </row>
    <row r="70" spans="1:13" s="11" customFormat="1" ht="36" customHeight="1">
      <c r="A70" s="140"/>
      <c r="B70" s="130"/>
      <c r="C70" s="126"/>
      <c r="D70" s="35" t="s">
        <v>10</v>
      </c>
      <c r="E70" s="38"/>
      <c r="F70" s="30">
        <f>SUM(G70:K70)</f>
        <v>18000</v>
      </c>
      <c r="G70" s="32">
        <f>G74+G78</f>
        <v>0</v>
      </c>
      <c r="H70" s="32">
        <f>H74+H78</f>
        <v>4500</v>
      </c>
      <c r="I70" s="30">
        <f>I74+I78</f>
        <v>4500</v>
      </c>
      <c r="J70" s="32">
        <f>J74+J78</f>
        <v>4500</v>
      </c>
      <c r="K70" s="32">
        <f>K74+K78</f>
        <v>4500</v>
      </c>
      <c r="L70" s="130"/>
      <c r="M70" s="130"/>
    </row>
    <row r="71" spans="1:13" s="11" customFormat="1" ht="29.25" customHeight="1">
      <c r="A71" s="138" t="s">
        <v>80</v>
      </c>
      <c r="B71" s="129" t="s">
        <v>96</v>
      </c>
      <c r="C71" s="124" t="s">
        <v>128</v>
      </c>
      <c r="D71" s="45" t="s">
        <v>33</v>
      </c>
      <c r="E71" s="38"/>
      <c r="F71" s="32">
        <f>G71+H71+I71+J71+K71</f>
        <v>4403.12</v>
      </c>
      <c r="G71" s="42">
        <f>G72</f>
        <v>545.2</v>
      </c>
      <c r="H71" s="42">
        <f>H72</f>
        <v>1676.42</v>
      </c>
      <c r="I71" s="42">
        <f>I72</f>
        <v>648.6</v>
      </c>
      <c r="J71" s="42">
        <f>J72</f>
        <v>732.9</v>
      </c>
      <c r="K71" s="32">
        <f>K72</f>
        <v>800</v>
      </c>
      <c r="L71" s="129" t="s">
        <v>52</v>
      </c>
      <c r="M71" s="129" t="s">
        <v>29</v>
      </c>
    </row>
    <row r="72" spans="1:13" s="11" customFormat="1" ht="87" customHeight="1">
      <c r="A72" s="139"/>
      <c r="B72" s="137"/>
      <c r="C72" s="125"/>
      <c r="D72" s="77" t="s">
        <v>37</v>
      </c>
      <c r="E72" s="87"/>
      <c r="F72" s="84">
        <v>4426.7</v>
      </c>
      <c r="G72" s="84">
        <v>545.2</v>
      </c>
      <c r="H72" s="84">
        <f>1700-23.58</f>
        <v>1676.42</v>
      </c>
      <c r="I72" s="84">
        <v>648.6</v>
      </c>
      <c r="J72" s="84">
        <v>732.9</v>
      </c>
      <c r="K72" s="84">
        <v>800</v>
      </c>
      <c r="L72" s="137"/>
      <c r="M72" s="137"/>
    </row>
    <row r="73" spans="1:13" s="11" customFormat="1" ht="36" customHeight="1">
      <c r="A73" s="138" t="s">
        <v>129</v>
      </c>
      <c r="B73" s="129" t="s">
        <v>132</v>
      </c>
      <c r="C73" s="124" t="s">
        <v>128</v>
      </c>
      <c r="D73" s="77" t="s">
        <v>33</v>
      </c>
      <c r="E73" s="87"/>
      <c r="F73" s="84">
        <f aca="true" t="shared" si="12" ref="F73:K73">F74</f>
        <v>6000</v>
      </c>
      <c r="G73" s="84">
        <f t="shared" si="12"/>
        <v>0</v>
      </c>
      <c r="H73" s="84">
        <f t="shared" si="12"/>
        <v>1500</v>
      </c>
      <c r="I73" s="84">
        <f t="shared" si="12"/>
        <v>1500</v>
      </c>
      <c r="J73" s="84">
        <f t="shared" si="12"/>
        <v>1500</v>
      </c>
      <c r="K73" s="84">
        <f t="shared" si="12"/>
        <v>1500</v>
      </c>
      <c r="L73" s="77"/>
      <c r="M73" s="77"/>
    </row>
    <row r="74" spans="1:13" s="11" customFormat="1" ht="51.75" customHeight="1">
      <c r="A74" s="139"/>
      <c r="B74" s="130"/>
      <c r="C74" s="125"/>
      <c r="D74" s="77" t="s">
        <v>10</v>
      </c>
      <c r="E74" s="87"/>
      <c r="F74" s="84">
        <v>6000</v>
      </c>
      <c r="G74" s="84">
        <v>0</v>
      </c>
      <c r="H74" s="84">
        <v>1500</v>
      </c>
      <c r="I74" s="84">
        <v>1500</v>
      </c>
      <c r="J74" s="84">
        <v>1500</v>
      </c>
      <c r="K74" s="84">
        <v>1500</v>
      </c>
      <c r="L74" s="78"/>
      <c r="M74" s="78"/>
    </row>
    <row r="75" spans="1:13" s="11" customFormat="1" ht="34.5" customHeight="1">
      <c r="A75" s="138" t="s">
        <v>130</v>
      </c>
      <c r="B75" s="129" t="s">
        <v>133</v>
      </c>
      <c r="C75" s="124" t="s">
        <v>128</v>
      </c>
      <c r="D75" s="77" t="s">
        <v>33</v>
      </c>
      <c r="E75" s="87"/>
      <c r="F75" s="84"/>
      <c r="G75" s="84"/>
      <c r="H75" s="84"/>
      <c r="I75" s="84"/>
      <c r="J75" s="84"/>
      <c r="K75" s="84"/>
      <c r="L75" s="81"/>
      <c r="M75" s="81"/>
    </row>
    <row r="76" spans="1:13" s="11" customFormat="1" ht="85.5" customHeight="1">
      <c r="A76" s="139"/>
      <c r="B76" s="130"/>
      <c r="C76" s="125"/>
      <c r="D76" s="77" t="s">
        <v>43</v>
      </c>
      <c r="E76" s="87"/>
      <c r="F76" s="141" t="s">
        <v>135</v>
      </c>
      <c r="G76" s="142"/>
      <c r="H76" s="142"/>
      <c r="I76" s="142"/>
      <c r="J76" s="142"/>
      <c r="K76" s="143"/>
      <c r="L76" s="81"/>
      <c r="M76" s="81"/>
    </row>
    <row r="77" spans="1:13" s="11" customFormat="1" ht="36.75" customHeight="1">
      <c r="A77" s="138" t="s">
        <v>131</v>
      </c>
      <c r="B77" s="129" t="s">
        <v>136</v>
      </c>
      <c r="C77" s="124" t="s">
        <v>128</v>
      </c>
      <c r="D77" s="77" t="s">
        <v>33</v>
      </c>
      <c r="E77" s="87"/>
      <c r="F77" s="84">
        <f aca="true" t="shared" si="13" ref="F77:K77">F78</f>
        <v>12000</v>
      </c>
      <c r="G77" s="84">
        <f t="shared" si="13"/>
        <v>0</v>
      </c>
      <c r="H77" s="84">
        <f t="shared" si="13"/>
        <v>3000</v>
      </c>
      <c r="I77" s="84">
        <f t="shared" si="13"/>
        <v>3000</v>
      </c>
      <c r="J77" s="84">
        <f t="shared" si="13"/>
        <v>3000</v>
      </c>
      <c r="K77" s="84">
        <f t="shared" si="13"/>
        <v>3000</v>
      </c>
      <c r="L77" s="81"/>
      <c r="M77" s="81"/>
    </row>
    <row r="78" spans="1:13" s="11" customFormat="1" ht="93" customHeight="1">
      <c r="A78" s="139"/>
      <c r="B78" s="130"/>
      <c r="C78" s="125"/>
      <c r="D78" s="77" t="s">
        <v>134</v>
      </c>
      <c r="E78" s="87"/>
      <c r="F78" s="84">
        <v>12000</v>
      </c>
      <c r="G78" s="84">
        <v>0</v>
      </c>
      <c r="H78" s="84">
        <v>3000</v>
      </c>
      <c r="I78" s="84">
        <v>3000</v>
      </c>
      <c r="J78" s="84">
        <v>3000</v>
      </c>
      <c r="K78" s="84">
        <v>3000</v>
      </c>
      <c r="L78" s="81"/>
      <c r="M78" s="81"/>
    </row>
    <row r="79" spans="1:13" s="11" customFormat="1" ht="28.5" customHeight="1">
      <c r="A79" s="138" t="s">
        <v>92</v>
      </c>
      <c r="B79" s="129" t="s">
        <v>138</v>
      </c>
      <c r="C79" s="124" t="s">
        <v>128</v>
      </c>
      <c r="D79" s="35" t="s">
        <v>33</v>
      </c>
      <c r="E79" s="38"/>
      <c r="F79" s="84">
        <f aca="true" t="shared" si="14" ref="F79:K79">F80</f>
        <v>192577.81</v>
      </c>
      <c r="G79" s="32">
        <f t="shared" si="14"/>
        <v>34812.79</v>
      </c>
      <c r="H79" s="32">
        <f t="shared" si="14"/>
        <v>36289.920000000006</v>
      </c>
      <c r="I79" s="32">
        <f t="shared" si="14"/>
        <v>35726</v>
      </c>
      <c r="J79" s="30">
        <f t="shared" si="14"/>
        <v>40370.4</v>
      </c>
      <c r="K79" s="30">
        <f t="shared" si="14"/>
        <v>45378.7</v>
      </c>
      <c r="L79" s="129" t="s">
        <v>52</v>
      </c>
      <c r="M79" s="129" t="s">
        <v>29</v>
      </c>
    </row>
    <row r="80" spans="1:13" s="11" customFormat="1" ht="131.25" customHeight="1">
      <c r="A80" s="140"/>
      <c r="B80" s="130"/>
      <c r="C80" s="126"/>
      <c r="D80" s="35" t="s">
        <v>48</v>
      </c>
      <c r="E80" s="38"/>
      <c r="F80" s="84">
        <f>SUM(G80:K80)</f>
        <v>192577.81</v>
      </c>
      <c r="G80" s="32">
        <f>SUM(G81+G85)</f>
        <v>34812.79</v>
      </c>
      <c r="H80" s="32">
        <f>H82+H84+H86+H88+H93</f>
        <v>36289.920000000006</v>
      </c>
      <c r="I80" s="32">
        <f>I82+I84+I86</f>
        <v>35726</v>
      </c>
      <c r="J80" s="30">
        <f>J82+J84+J86</f>
        <v>40370.4</v>
      </c>
      <c r="K80" s="30">
        <f>K82+K84+K86</f>
        <v>45378.7</v>
      </c>
      <c r="L80" s="130"/>
      <c r="M80" s="130"/>
    </row>
    <row r="81" spans="1:13" s="11" customFormat="1" ht="29.25" customHeight="1">
      <c r="A81" s="144" t="s">
        <v>81</v>
      </c>
      <c r="B81" s="129" t="s">
        <v>93</v>
      </c>
      <c r="C81" s="124" t="s">
        <v>128</v>
      </c>
      <c r="D81" s="45" t="s">
        <v>33</v>
      </c>
      <c r="E81" s="38"/>
      <c r="F81" s="82">
        <f aca="true" t="shared" si="15" ref="F81:K81">F82</f>
        <v>57310.48000000001</v>
      </c>
      <c r="G81" s="82">
        <f t="shared" si="15"/>
        <v>10482.79</v>
      </c>
      <c r="H81" s="82">
        <f t="shared" si="15"/>
        <v>8274.19</v>
      </c>
      <c r="I81" s="82">
        <f t="shared" si="15"/>
        <v>11546</v>
      </c>
      <c r="J81" s="82">
        <f t="shared" si="15"/>
        <v>13047.2</v>
      </c>
      <c r="K81" s="82">
        <f t="shared" si="15"/>
        <v>13960.3</v>
      </c>
      <c r="L81" s="129" t="s">
        <v>52</v>
      </c>
      <c r="M81" s="129" t="s">
        <v>117</v>
      </c>
    </row>
    <row r="82" spans="1:13" s="11" customFormat="1" ht="102" customHeight="1">
      <c r="A82" s="145"/>
      <c r="B82" s="130"/>
      <c r="C82" s="126"/>
      <c r="D82" s="35" t="s">
        <v>48</v>
      </c>
      <c r="E82" s="38"/>
      <c r="F82" s="82">
        <f>SUM(G82:K82)</f>
        <v>57310.48000000001</v>
      </c>
      <c r="G82" s="82">
        <v>10482.79</v>
      </c>
      <c r="H82" s="82">
        <f>8280.74-6.55</f>
        <v>8274.19</v>
      </c>
      <c r="I82" s="82">
        <v>11546</v>
      </c>
      <c r="J82" s="82">
        <v>13047.2</v>
      </c>
      <c r="K82" s="82">
        <v>13960.3</v>
      </c>
      <c r="L82" s="130"/>
      <c r="M82" s="130"/>
    </row>
    <row r="83" spans="1:13" s="11" customFormat="1" ht="72.75" customHeight="1">
      <c r="A83" s="69" t="s">
        <v>82</v>
      </c>
      <c r="B83" s="81" t="s">
        <v>103</v>
      </c>
      <c r="C83" s="171" t="s">
        <v>128</v>
      </c>
      <c r="D83" s="45" t="s">
        <v>33</v>
      </c>
      <c r="E83" s="38"/>
      <c r="F83" s="49">
        <f aca="true" t="shared" si="16" ref="F83:K83">F84</f>
        <v>106.55</v>
      </c>
      <c r="G83" s="82">
        <f t="shared" si="16"/>
        <v>0</v>
      </c>
      <c r="H83" s="82">
        <f>H84</f>
        <v>106.55</v>
      </c>
      <c r="I83" s="82">
        <f t="shared" si="16"/>
        <v>0</v>
      </c>
      <c r="J83" s="82">
        <f t="shared" si="16"/>
        <v>0</v>
      </c>
      <c r="K83" s="82">
        <f t="shared" si="16"/>
        <v>0</v>
      </c>
      <c r="L83" s="78"/>
      <c r="M83" s="78"/>
    </row>
    <row r="84" spans="1:13" s="11" customFormat="1" ht="96.75" customHeight="1">
      <c r="A84" s="69"/>
      <c r="B84" s="81"/>
      <c r="C84" s="174"/>
      <c r="D84" s="35" t="s">
        <v>48</v>
      </c>
      <c r="E84" s="38"/>
      <c r="F84" s="49">
        <f>SUM(G84:K84)</f>
        <v>106.55</v>
      </c>
      <c r="G84" s="82">
        <v>0</v>
      </c>
      <c r="H84" s="82">
        <f>100+6.55</f>
        <v>106.55</v>
      </c>
      <c r="I84" s="82">
        <v>0</v>
      </c>
      <c r="J84" s="82">
        <v>0</v>
      </c>
      <c r="K84" s="82">
        <v>0</v>
      </c>
      <c r="L84" s="78"/>
      <c r="M84" s="78"/>
    </row>
    <row r="85" spans="1:13" s="11" customFormat="1" ht="27" customHeight="1">
      <c r="A85" s="144" t="s">
        <v>101</v>
      </c>
      <c r="B85" s="129" t="s">
        <v>102</v>
      </c>
      <c r="C85" s="124" t="s">
        <v>128</v>
      </c>
      <c r="D85" s="45" t="s">
        <v>33</v>
      </c>
      <c r="E85" s="38"/>
      <c r="F85" s="84">
        <f aca="true" t="shared" si="17" ref="F85:K85">F86</f>
        <v>130776.23000000001</v>
      </c>
      <c r="G85" s="32">
        <f t="shared" si="17"/>
        <v>24330</v>
      </c>
      <c r="H85" s="50">
        <f t="shared" si="17"/>
        <v>23524.63</v>
      </c>
      <c r="I85" s="30">
        <f t="shared" si="17"/>
        <v>24180</v>
      </c>
      <c r="J85" s="30">
        <f t="shared" si="17"/>
        <v>27323.2</v>
      </c>
      <c r="K85" s="51">
        <f t="shared" si="17"/>
        <v>31418.4</v>
      </c>
      <c r="L85" s="35"/>
      <c r="M85" s="35"/>
    </row>
    <row r="86" spans="1:13" s="11" customFormat="1" ht="112.5" customHeight="1">
      <c r="A86" s="145"/>
      <c r="B86" s="130"/>
      <c r="C86" s="126"/>
      <c r="D86" s="35" t="s">
        <v>48</v>
      </c>
      <c r="E86" s="38"/>
      <c r="F86" s="82">
        <f>SUM(G86:K86)</f>
        <v>130776.23000000001</v>
      </c>
      <c r="G86" s="50">
        <v>24330</v>
      </c>
      <c r="H86" s="50">
        <v>23524.63</v>
      </c>
      <c r="I86" s="82">
        <v>24180</v>
      </c>
      <c r="J86" s="82">
        <v>27323.2</v>
      </c>
      <c r="K86" s="50">
        <v>31418.4</v>
      </c>
      <c r="L86" s="78" t="s">
        <v>52</v>
      </c>
      <c r="M86" s="35"/>
    </row>
    <row r="87" spans="1:13" s="11" customFormat="1" ht="33.75" customHeight="1">
      <c r="A87" s="121" t="s">
        <v>179</v>
      </c>
      <c r="B87" s="81"/>
      <c r="C87" s="124" t="s">
        <v>128</v>
      </c>
      <c r="D87" s="45" t="s">
        <v>33</v>
      </c>
      <c r="E87" s="38"/>
      <c r="F87" s="49">
        <f>SUM(G87:K87)</f>
        <v>4124.55</v>
      </c>
      <c r="G87" s="50">
        <f>G88</f>
        <v>0</v>
      </c>
      <c r="H87" s="50">
        <f>H88</f>
        <v>4124.55</v>
      </c>
      <c r="I87" s="82">
        <f>I88</f>
        <v>0</v>
      </c>
      <c r="J87" s="82">
        <f>J88</f>
        <v>0</v>
      </c>
      <c r="K87" s="50">
        <f>K88</f>
        <v>0</v>
      </c>
      <c r="L87" s="131" t="s">
        <v>116</v>
      </c>
      <c r="M87" s="134" t="s">
        <v>30</v>
      </c>
    </row>
    <row r="88" spans="1:13" s="11" customFormat="1" ht="98.25" customHeight="1">
      <c r="A88" s="122"/>
      <c r="B88" s="81" t="s">
        <v>181</v>
      </c>
      <c r="C88" s="125"/>
      <c r="D88" s="35" t="s">
        <v>48</v>
      </c>
      <c r="E88" s="38"/>
      <c r="F88" s="49">
        <f>SUM(G88:K88)</f>
        <v>4124.55</v>
      </c>
      <c r="G88" s="50">
        <v>0</v>
      </c>
      <c r="H88" s="50">
        <f>3300+824.55</f>
        <v>4124.55</v>
      </c>
      <c r="I88" s="82">
        <v>0</v>
      </c>
      <c r="J88" s="82">
        <v>0</v>
      </c>
      <c r="K88" s="50">
        <v>0</v>
      </c>
      <c r="L88" s="132"/>
      <c r="M88" s="135"/>
    </row>
    <row r="89" spans="1:13" s="11" customFormat="1" ht="4.5" customHeight="1" hidden="1">
      <c r="A89" s="122"/>
      <c r="B89" s="81" t="s">
        <v>180</v>
      </c>
      <c r="C89" s="125"/>
      <c r="D89" s="35"/>
      <c r="E89" s="38"/>
      <c r="F89" s="49"/>
      <c r="G89" s="50"/>
      <c r="H89" s="50"/>
      <c r="I89" s="82"/>
      <c r="J89" s="82"/>
      <c r="K89" s="50"/>
      <c r="L89" s="132"/>
      <c r="M89" s="135"/>
    </row>
    <row r="90" spans="1:13" s="11" customFormat="1" ht="18" customHeight="1" hidden="1">
      <c r="A90" s="122"/>
      <c r="B90" s="81"/>
      <c r="C90" s="125"/>
      <c r="D90" s="35"/>
      <c r="E90" s="38"/>
      <c r="F90" s="49"/>
      <c r="G90" s="50"/>
      <c r="H90" s="50"/>
      <c r="I90" s="82"/>
      <c r="J90" s="82"/>
      <c r="K90" s="50"/>
      <c r="L90" s="132"/>
      <c r="M90" s="135"/>
    </row>
    <row r="91" spans="1:13" s="11" customFormat="1" ht="58.5" customHeight="1">
      <c r="A91" s="123"/>
      <c r="B91" s="78"/>
      <c r="C91" s="126"/>
      <c r="D91" s="35" t="s">
        <v>10</v>
      </c>
      <c r="E91" s="38"/>
      <c r="F91" s="49">
        <v>0</v>
      </c>
      <c r="G91" s="50">
        <v>0</v>
      </c>
      <c r="H91" s="50">
        <v>0</v>
      </c>
      <c r="I91" s="82">
        <v>0</v>
      </c>
      <c r="J91" s="82">
        <v>0</v>
      </c>
      <c r="K91" s="50">
        <v>0</v>
      </c>
      <c r="L91" s="133"/>
      <c r="M91" s="136"/>
    </row>
    <row r="92" spans="1:13" s="11" customFormat="1" ht="30" customHeight="1">
      <c r="A92" s="73"/>
      <c r="B92" s="74"/>
      <c r="C92" s="124" t="s">
        <v>128</v>
      </c>
      <c r="D92" s="45" t="s">
        <v>33</v>
      </c>
      <c r="E92" s="38"/>
      <c r="F92" s="49">
        <v>0</v>
      </c>
      <c r="G92" s="50">
        <v>0</v>
      </c>
      <c r="H92" s="50">
        <v>260</v>
      </c>
      <c r="I92" s="82">
        <v>0</v>
      </c>
      <c r="J92" s="82">
        <v>0</v>
      </c>
      <c r="K92" s="50">
        <v>0</v>
      </c>
      <c r="L92" s="79"/>
      <c r="M92" s="80"/>
    </row>
    <row r="93" spans="1:13" ht="95.25" customHeight="1">
      <c r="A93" s="122" t="s">
        <v>182</v>
      </c>
      <c r="B93" s="81" t="s">
        <v>183</v>
      </c>
      <c r="C93" s="125"/>
      <c r="D93" s="35" t="s">
        <v>48</v>
      </c>
      <c r="E93" s="38"/>
      <c r="F93" s="49">
        <v>0</v>
      </c>
      <c r="G93" s="50">
        <v>0</v>
      </c>
      <c r="H93" s="50">
        <v>260</v>
      </c>
      <c r="I93" s="82">
        <v>0</v>
      </c>
      <c r="J93" s="82">
        <v>0</v>
      </c>
      <c r="K93" s="50">
        <v>0</v>
      </c>
      <c r="L93" s="79"/>
      <c r="M93" s="80"/>
    </row>
    <row r="94" spans="1:13" ht="49.5" customHeight="1">
      <c r="A94" s="123"/>
      <c r="B94" s="78"/>
      <c r="C94" s="126"/>
      <c r="D94" s="35" t="s">
        <v>10</v>
      </c>
      <c r="E94" s="38"/>
      <c r="F94" s="49">
        <v>0</v>
      </c>
      <c r="G94" s="50">
        <v>0</v>
      </c>
      <c r="H94" s="50">
        <v>0</v>
      </c>
      <c r="I94" s="82">
        <v>0</v>
      </c>
      <c r="J94" s="82">
        <v>0</v>
      </c>
      <c r="K94" s="50">
        <v>0</v>
      </c>
      <c r="L94" s="79"/>
      <c r="M94" s="80"/>
    </row>
    <row r="95" spans="1:13" ht="63" customHeight="1">
      <c r="A95" s="165" t="s">
        <v>44</v>
      </c>
      <c r="B95" s="168" t="s">
        <v>94</v>
      </c>
      <c r="C95" s="171" t="s">
        <v>128</v>
      </c>
      <c r="D95" s="45" t="s">
        <v>33</v>
      </c>
      <c r="E95" s="39">
        <v>7013.1</v>
      </c>
      <c r="F95" s="89">
        <f>SUM(G95:K95)</f>
        <v>14026.099999999999</v>
      </c>
      <c r="G95" s="42">
        <f>G96+G99</f>
        <v>7013.03</v>
      </c>
      <c r="H95" s="42">
        <f>H96+H99</f>
        <v>7013.07</v>
      </c>
      <c r="I95" s="39">
        <f>SUM(I96:I99)</f>
        <v>0</v>
      </c>
      <c r="J95" s="39">
        <f>SUM(J96:J99)</f>
        <v>0</v>
      </c>
      <c r="K95" s="39">
        <f>SUM(K96:K99)</f>
        <v>0</v>
      </c>
      <c r="L95" s="129" t="s">
        <v>115</v>
      </c>
      <c r="M95" s="134"/>
    </row>
    <row r="96" spans="1:13" ht="56.25" customHeight="1">
      <c r="A96" s="166"/>
      <c r="B96" s="169"/>
      <c r="C96" s="172"/>
      <c r="D96" s="131" t="s">
        <v>1</v>
      </c>
      <c r="E96" s="188">
        <f>G96</f>
        <v>5961.07</v>
      </c>
      <c r="F96" s="188">
        <f>SUM(G96:K98)</f>
        <v>11922.14</v>
      </c>
      <c r="G96" s="188">
        <f>G101</f>
        <v>5961.07</v>
      </c>
      <c r="H96" s="188">
        <f>H101</f>
        <v>5961.07</v>
      </c>
      <c r="I96" s="188">
        <f>I101</f>
        <v>0</v>
      </c>
      <c r="J96" s="188">
        <f>J101</f>
        <v>0</v>
      </c>
      <c r="K96" s="188">
        <f>K101</f>
        <v>0</v>
      </c>
      <c r="L96" s="137"/>
      <c r="M96" s="135"/>
    </row>
    <row r="97" spans="1:13" ht="15">
      <c r="A97" s="166"/>
      <c r="B97" s="169"/>
      <c r="C97" s="172"/>
      <c r="D97" s="132"/>
      <c r="E97" s="189"/>
      <c r="F97" s="189"/>
      <c r="G97" s="189"/>
      <c r="H97" s="189"/>
      <c r="I97" s="189"/>
      <c r="J97" s="189"/>
      <c r="K97" s="189"/>
      <c r="L97" s="137"/>
      <c r="M97" s="135"/>
    </row>
    <row r="98" spans="1:13" ht="15.75">
      <c r="A98" s="166"/>
      <c r="B98" s="169"/>
      <c r="C98" s="172"/>
      <c r="D98" s="133"/>
      <c r="E98" s="190"/>
      <c r="F98" s="190"/>
      <c r="G98" s="190"/>
      <c r="H98" s="190"/>
      <c r="I98" s="190"/>
      <c r="J98" s="190"/>
      <c r="K98" s="190"/>
      <c r="L98" s="52"/>
      <c r="M98" s="52"/>
    </row>
    <row r="99" spans="1:13" s="11" customFormat="1" ht="94.5">
      <c r="A99" s="167"/>
      <c r="B99" s="170"/>
      <c r="C99" s="173"/>
      <c r="D99" s="31" t="s">
        <v>45</v>
      </c>
      <c r="E99" s="42">
        <v>1051.95</v>
      </c>
      <c r="F99" s="39">
        <f>SUM(G99:K99)</f>
        <v>2103.96</v>
      </c>
      <c r="G99" s="39">
        <f>G102</f>
        <v>1051.96</v>
      </c>
      <c r="H99" s="39">
        <v>1052</v>
      </c>
      <c r="I99" s="39">
        <f>I102</f>
        <v>0</v>
      </c>
      <c r="J99" s="39">
        <f>J102</f>
        <v>0</v>
      </c>
      <c r="K99" s="39">
        <f>K102</f>
        <v>0</v>
      </c>
      <c r="L99" s="57"/>
      <c r="M99" s="54"/>
    </row>
    <row r="100" spans="1:13" ht="15.75">
      <c r="A100" s="131" t="s">
        <v>83</v>
      </c>
      <c r="B100" s="129" t="s">
        <v>95</v>
      </c>
      <c r="C100" s="162" t="s">
        <v>128</v>
      </c>
      <c r="D100" s="46" t="s">
        <v>33</v>
      </c>
      <c r="E100" s="42">
        <f>E101+E102</f>
        <v>7013.0199999999995</v>
      </c>
      <c r="F100" s="42">
        <f>F101+F102</f>
        <v>14026.099999999999</v>
      </c>
      <c r="G100" s="42">
        <f>G101+G102</f>
        <v>7013.03</v>
      </c>
      <c r="H100" s="42">
        <f>H101+H102</f>
        <v>7013.07</v>
      </c>
      <c r="I100" s="39">
        <f>SUM(I101:I102)</f>
        <v>0</v>
      </c>
      <c r="J100" s="39">
        <f>SUM(J101:J102)</f>
        <v>0</v>
      </c>
      <c r="K100" s="39">
        <f>SUM(K101:K102)</f>
        <v>0</v>
      </c>
      <c r="L100" s="60"/>
      <c r="M100" s="54"/>
    </row>
    <row r="101" spans="1:13" ht="63">
      <c r="A101" s="132"/>
      <c r="B101" s="137"/>
      <c r="C101" s="163"/>
      <c r="D101" s="31" t="s">
        <v>42</v>
      </c>
      <c r="E101" s="32">
        <v>5961.07</v>
      </c>
      <c r="F101" s="32">
        <f>SUM(G101:K101)</f>
        <v>11922.14</v>
      </c>
      <c r="G101" s="32">
        <v>5961.07</v>
      </c>
      <c r="H101" s="32">
        <v>5961.07</v>
      </c>
      <c r="I101" s="32">
        <v>0</v>
      </c>
      <c r="J101" s="32">
        <v>0</v>
      </c>
      <c r="K101" s="32">
        <v>0</v>
      </c>
      <c r="L101" s="62"/>
      <c r="M101" s="54"/>
    </row>
    <row r="102" spans="1:13" ht="94.5">
      <c r="A102" s="132"/>
      <c r="B102" s="137"/>
      <c r="C102" s="164"/>
      <c r="D102" s="70" t="s">
        <v>45</v>
      </c>
      <c r="E102" s="68">
        <v>1051.95</v>
      </c>
      <c r="F102" s="68">
        <f>SUM(G102:K102)</f>
        <v>2103.96</v>
      </c>
      <c r="G102" s="68">
        <v>1051.96</v>
      </c>
      <c r="H102" s="68">
        <v>1052</v>
      </c>
      <c r="I102" s="68">
        <v>0</v>
      </c>
      <c r="J102" s="68">
        <v>0</v>
      </c>
      <c r="K102" s="68">
        <v>0</v>
      </c>
      <c r="L102" s="75"/>
      <c r="M102" s="76" t="s">
        <v>153</v>
      </c>
    </row>
    <row r="103" spans="1:13" ht="15.75">
      <c r="A103" s="52"/>
      <c r="B103" s="52"/>
      <c r="C103" s="157" t="s">
        <v>139</v>
      </c>
      <c r="D103" s="158"/>
      <c r="E103" s="53"/>
      <c r="F103" s="32">
        <f>F7</f>
        <v>428337.849</v>
      </c>
      <c r="G103" s="32">
        <f>G7</f>
        <v>80275.75</v>
      </c>
      <c r="H103" s="32">
        <f>H7</f>
        <v>97038.59899999999</v>
      </c>
      <c r="I103" s="32">
        <f>I7</f>
        <v>74918.6</v>
      </c>
      <c r="J103" s="32">
        <f>J7</f>
        <v>83377.90000000001</v>
      </c>
      <c r="K103" s="32">
        <f>K7</f>
        <v>92727</v>
      </c>
      <c r="L103" s="75"/>
      <c r="M103" s="75"/>
    </row>
    <row r="104" spans="1:13" ht="15.75">
      <c r="A104" s="54"/>
      <c r="B104" s="54"/>
      <c r="C104" s="159" t="s">
        <v>42</v>
      </c>
      <c r="D104" s="159"/>
      <c r="E104" s="55"/>
      <c r="F104" s="56">
        <f>F8</f>
        <v>14128.67</v>
      </c>
      <c r="G104" s="56">
        <f>G8</f>
        <v>8167.6</v>
      </c>
      <c r="H104" s="56">
        <f>H8</f>
        <v>5961.07</v>
      </c>
      <c r="I104" s="56">
        <f>I8</f>
        <v>0</v>
      </c>
      <c r="J104" s="56">
        <f>J8</f>
        <v>0</v>
      </c>
      <c r="K104" s="56">
        <f>K8</f>
        <v>0</v>
      </c>
      <c r="L104" s="76"/>
      <c r="M104" s="76"/>
    </row>
    <row r="105" spans="1:13" ht="15.75">
      <c r="A105" s="54"/>
      <c r="B105" s="54"/>
      <c r="C105" s="160" t="s">
        <v>45</v>
      </c>
      <c r="D105" s="161"/>
      <c r="E105" s="58"/>
      <c r="F105" s="59">
        <f>F11</f>
        <v>321079.379</v>
      </c>
      <c r="G105" s="59">
        <f>G11</f>
        <v>58441.25000000001</v>
      </c>
      <c r="H105" s="59">
        <f>H11</f>
        <v>70768.22899999999</v>
      </c>
      <c r="I105" s="59">
        <f>I11</f>
        <v>55017.6</v>
      </c>
      <c r="J105" s="59">
        <f>J11</f>
        <v>63751.600000000006</v>
      </c>
      <c r="K105" s="59">
        <f>K11</f>
        <v>73100.7</v>
      </c>
      <c r="L105" s="75"/>
      <c r="M105" s="75"/>
    </row>
    <row r="106" spans="1:13" ht="15.75">
      <c r="A106" s="54"/>
      <c r="B106" s="54"/>
      <c r="C106" s="159" t="s">
        <v>10</v>
      </c>
      <c r="D106" s="159"/>
      <c r="E106" s="58"/>
      <c r="F106" s="61">
        <f>F10</f>
        <v>93129.8</v>
      </c>
      <c r="G106" s="61">
        <f>G10</f>
        <v>13666.9</v>
      </c>
      <c r="H106" s="61">
        <f>H10</f>
        <v>20309.3</v>
      </c>
      <c r="I106" s="61">
        <f>I10</f>
        <v>19901</v>
      </c>
      <c r="J106" s="61">
        <f>J10</f>
        <v>19626.3</v>
      </c>
      <c r="K106" s="61">
        <f>K10</f>
        <v>19626.3</v>
      </c>
      <c r="L106" s="75"/>
      <c r="M106" s="75"/>
    </row>
    <row r="107" spans="1:13" ht="1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 ht="1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13" ht="15.75">
      <c r="A109" s="11"/>
      <c r="B109" s="25"/>
      <c r="C109" s="25"/>
      <c r="D109" s="25"/>
      <c r="E109" s="25"/>
      <c r="F109" s="25"/>
      <c r="G109" s="11"/>
      <c r="H109" s="11"/>
      <c r="I109" s="11"/>
      <c r="J109" s="11"/>
      <c r="K109" s="11"/>
      <c r="L109" s="18"/>
      <c r="M109" s="18"/>
    </row>
    <row r="110" spans="1:13" ht="1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1:13" ht="1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 ht="1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1:13" ht="1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1:13" ht="1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 ht="1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1:13" ht="1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1:13" ht="1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1:13" ht="1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1:13" ht="1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1:13" ht="1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1:13" ht="1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1:13" ht="1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1:13" ht="1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3" ht="1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1:11" ht="1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</row>
    <row r="126" spans="1:11" ht="1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</row>
    <row r="127" spans="1:11" ht="1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</row>
    <row r="128" spans="1:11" ht="1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</row>
    <row r="129" spans="1:11" ht="1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</row>
  </sheetData>
  <sheetProtection/>
  <mergeCells count="201">
    <mergeCell ref="B81:B82"/>
    <mergeCell ref="A79:A80"/>
    <mergeCell ref="B79:B80"/>
    <mergeCell ref="C79:C80"/>
    <mergeCell ref="A64:A65"/>
    <mergeCell ref="B64:B65"/>
    <mergeCell ref="C64:C65"/>
    <mergeCell ref="L64:L65"/>
    <mergeCell ref="A66:A67"/>
    <mergeCell ref="B66:B67"/>
    <mergeCell ref="C66:C67"/>
    <mergeCell ref="B77:B78"/>
    <mergeCell ref="M43:M44"/>
    <mergeCell ref="C41:C42"/>
    <mergeCell ref="E41:E42"/>
    <mergeCell ref="M47:M48"/>
    <mergeCell ref="A45:A46"/>
    <mergeCell ref="B45:B46"/>
    <mergeCell ref="C45:C46"/>
    <mergeCell ref="L45:L46"/>
    <mergeCell ref="M45:M46"/>
    <mergeCell ref="A47:A48"/>
    <mergeCell ref="B47:B48"/>
    <mergeCell ref="C47:C48"/>
    <mergeCell ref="L7:L11"/>
    <mergeCell ref="M7:M11"/>
    <mergeCell ref="M59:M61"/>
    <mergeCell ref="L59:L61"/>
    <mergeCell ref="L18:L19"/>
    <mergeCell ref="M18:M19"/>
    <mergeCell ref="D23:D24"/>
    <mergeCell ref="E23:E24"/>
    <mergeCell ref="F23:F24"/>
    <mergeCell ref="G23:G24"/>
    <mergeCell ref="L22:L24"/>
    <mergeCell ref="M22:M24"/>
    <mergeCell ref="H23:H24"/>
    <mergeCell ref="I23:I24"/>
    <mergeCell ref="J23:J24"/>
    <mergeCell ref="K23:K24"/>
    <mergeCell ref="L25:L27"/>
    <mergeCell ref="M25:M27"/>
    <mergeCell ref="L43:L44"/>
    <mergeCell ref="M51:M58"/>
    <mergeCell ref="H52:H53"/>
    <mergeCell ref="L41:L42"/>
    <mergeCell ref="M41:M42"/>
    <mergeCell ref="L47:L48"/>
    <mergeCell ref="E39:E40"/>
    <mergeCell ref="A39:A40"/>
    <mergeCell ref="L28:L30"/>
    <mergeCell ref="M28:M30"/>
    <mergeCell ref="L37:L38"/>
    <mergeCell ref="M37:M38"/>
    <mergeCell ref="A31:A32"/>
    <mergeCell ref="B31:B32"/>
    <mergeCell ref="C31:C32"/>
    <mergeCell ref="L31:L32"/>
    <mergeCell ref="M31:M32"/>
    <mergeCell ref="E37:K38"/>
    <mergeCell ref="A37:A38"/>
    <mergeCell ref="B37:B38"/>
    <mergeCell ref="E29:E30"/>
    <mergeCell ref="B35:B36"/>
    <mergeCell ref="C35:C36"/>
    <mergeCell ref="E35:E36"/>
    <mergeCell ref="L35:L36"/>
    <mergeCell ref="M35:M36"/>
    <mergeCell ref="A35:A36"/>
    <mergeCell ref="C37:C38"/>
    <mergeCell ref="A33:A34"/>
    <mergeCell ref="A28:A30"/>
    <mergeCell ref="B28:B30"/>
    <mergeCell ref="C28:C30"/>
    <mergeCell ref="A49:A50"/>
    <mergeCell ref="B49:B50"/>
    <mergeCell ref="C49:C50"/>
    <mergeCell ref="A41:A42"/>
    <mergeCell ref="B41:B42"/>
    <mergeCell ref="A43:A44"/>
    <mergeCell ref="B43:B44"/>
    <mergeCell ref="C43:C44"/>
    <mergeCell ref="C39:C40"/>
    <mergeCell ref="L95:L97"/>
    <mergeCell ref="M95:M97"/>
    <mergeCell ref="I96:I98"/>
    <mergeCell ref="J96:J98"/>
    <mergeCell ref="K96:K98"/>
    <mergeCell ref="D96:D98"/>
    <mergeCell ref="E96:E98"/>
    <mergeCell ref="F96:F98"/>
    <mergeCell ref="G96:G98"/>
    <mergeCell ref="H96:H98"/>
    <mergeCell ref="A1:M1"/>
    <mergeCell ref="E3:I3"/>
    <mergeCell ref="A2:M2"/>
    <mergeCell ref="A4:A5"/>
    <mergeCell ref="L4:L5"/>
    <mergeCell ref="M4:M5"/>
    <mergeCell ref="F4:F5"/>
    <mergeCell ref="G4:K4"/>
    <mergeCell ref="C4:C5"/>
    <mergeCell ref="D4:D5"/>
    <mergeCell ref="E4:E5"/>
    <mergeCell ref="B4:B5"/>
    <mergeCell ref="C7:C11"/>
    <mergeCell ref="C13:C17"/>
    <mergeCell ref="B13:B17"/>
    <mergeCell ref="A13:A17"/>
    <mergeCell ref="B7:B11"/>
    <mergeCell ref="A7:A11"/>
    <mergeCell ref="A18:A19"/>
    <mergeCell ref="A25:A27"/>
    <mergeCell ref="B25:B27"/>
    <mergeCell ref="C25:C27"/>
    <mergeCell ref="B18:B19"/>
    <mergeCell ref="C18:C19"/>
    <mergeCell ref="A22:A24"/>
    <mergeCell ref="B22:B24"/>
    <mergeCell ref="C22:C24"/>
    <mergeCell ref="C103:D103"/>
    <mergeCell ref="C104:D104"/>
    <mergeCell ref="C106:D106"/>
    <mergeCell ref="C105:D105"/>
    <mergeCell ref="A100:A102"/>
    <mergeCell ref="A71:A72"/>
    <mergeCell ref="B71:B72"/>
    <mergeCell ref="B100:B102"/>
    <mergeCell ref="C100:C102"/>
    <mergeCell ref="A95:A99"/>
    <mergeCell ref="B95:B99"/>
    <mergeCell ref="C95:C99"/>
    <mergeCell ref="B85:B86"/>
    <mergeCell ref="C85:C86"/>
    <mergeCell ref="C83:C84"/>
    <mergeCell ref="A73:A74"/>
    <mergeCell ref="A75:A76"/>
    <mergeCell ref="A77:A78"/>
    <mergeCell ref="B73:B74"/>
    <mergeCell ref="C73:C74"/>
    <mergeCell ref="C75:C76"/>
    <mergeCell ref="C77:C78"/>
    <mergeCell ref="A85:A86"/>
    <mergeCell ref="C81:C82"/>
    <mergeCell ref="L39:L40"/>
    <mergeCell ref="M39:M40"/>
    <mergeCell ref="B33:B34"/>
    <mergeCell ref="C33:C34"/>
    <mergeCell ref="L33:L34"/>
    <mergeCell ref="M33:M34"/>
    <mergeCell ref="M71:M72"/>
    <mergeCell ref="C71:C72"/>
    <mergeCell ref="B39:B40"/>
    <mergeCell ref="M64:M65"/>
    <mergeCell ref="M66:M67"/>
    <mergeCell ref="L49:L50"/>
    <mergeCell ref="M49:M50"/>
    <mergeCell ref="E43:E44"/>
    <mergeCell ref="E45:E46"/>
    <mergeCell ref="E47:E48"/>
    <mergeCell ref="E49:E50"/>
    <mergeCell ref="M68:M70"/>
    <mergeCell ref="C51:C58"/>
    <mergeCell ref="G52:G53"/>
    <mergeCell ref="E51:E53"/>
    <mergeCell ref="E59:E60"/>
    <mergeCell ref="B59:B61"/>
    <mergeCell ref="C59:C61"/>
    <mergeCell ref="I52:I53"/>
    <mergeCell ref="J52:J53"/>
    <mergeCell ref="K52:K53"/>
    <mergeCell ref="L51:L58"/>
    <mergeCell ref="D52:D53"/>
    <mergeCell ref="F52:F53"/>
    <mergeCell ref="A51:A58"/>
    <mergeCell ref="B51:B58"/>
    <mergeCell ref="A59:A61"/>
    <mergeCell ref="A87:A91"/>
    <mergeCell ref="C87:C91"/>
    <mergeCell ref="A93:A94"/>
    <mergeCell ref="C92:C94"/>
    <mergeCell ref="A62:A63"/>
    <mergeCell ref="B62:B63"/>
    <mergeCell ref="C62:C63"/>
    <mergeCell ref="L62:L63"/>
    <mergeCell ref="M62:M63"/>
    <mergeCell ref="M79:M80"/>
    <mergeCell ref="L87:L91"/>
    <mergeCell ref="M87:M91"/>
    <mergeCell ref="L81:L82"/>
    <mergeCell ref="M81:M82"/>
    <mergeCell ref="L79:L80"/>
    <mergeCell ref="L66:L67"/>
    <mergeCell ref="B68:B70"/>
    <mergeCell ref="C68:C70"/>
    <mergeCell ref="A68:A70"/>
    <mergeCell ref="L68:L70"/>
    <mergeCell ref="F76:K76"/>
    <mergeCell ref="A81:A82"/>
    <mergeCell ref="L71:L72"/>
    <mergeCell ref="B75:B76"/>
  </mergeCells>
  <printOptions/>
  <pageMargins left="0.1968503937007874" right="0" top="0.3937007874015748" bottom="0.3937007874015748" header="0.1968503937007874" footer="0.1968503937007874"/>
  <pageSetup firstPageNumber="8" useFirstPageNumber="1" fitToHeight="54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4" sqref="J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Немцев Вячеслав Леонидович</dc:creator>
  <cp:keywords/>
  <dc:description/>
  <cp:lastModifiedBy>Татьяна A. Побежимова</cp:lastModifiedBy>
  <cp:lastPrinted>2016-10-12T07:01:42Z</cp:lastPrinted>
  <dcterms:created xsi:type="dcterms:W3CDTF">2014-09-12T06:18:21Z</dcterms:created>
  <dcterms:modified xsi:type="dcterms:W3CDTF">2016-11-18T12:26:23Z</dcterms:modified>
  <cp:category/>
  <cp:version/>
  <cp:contentType/>
  <cp:contentStatus/>
</cp:coreProperties>
</file>