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<sst xmlns="http://schemas.openxmlformats.org/spreadsheetml/2006/main" count="285" uniqueCount="89">
  <si>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</si>
  <si>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</si>
  <si>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</si>
  <si>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</si>
  <si>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</si>
  <si>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</si>
  <si>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</si>
  <si>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</si>
  <si>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</si>
  <si>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</si>
  <si>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Внебюджетные источники</t>
  </si>
  <si>
    <t>Итого по муниципальной программе, в том числе:</t>
  </si>
  <si>
    <t>Подпрограмма I «Развитие музейного дела и организация музейно-выставочной деятельности в городском округе Электросталь»</t>
  </si>
  <si>
    <t>Итого по подпрограмме</t>
  </si>
  <si>
    <t xml:space="preserve">Подпрограмма II «Развитие библиотечного дела в городском округе Электросталь» </t>
  </si>
  <si>
    <t>Подпрограмма III «Развитие дополнительного образования в сфере культуры и искусства в городском округе Электросталь»</t>
  </si>
  <si>
    <t>Подпрограмма IV «Развитие самодеятельного творчества и поддержка основных форм культурно-досуговой деятельности в городском округе Электросталь»</t>
  </si>
  <si>
    <t>Подпрограмма V «Развитие туризма в городском округе Электросталь»</t>
  </si>
  <si>
    <t xml:space="preserve">Подпрограмма VI  «Развитие парковых территорий, парков культуры и отдыха в городском округе Электросталь» </t>
  </si>
  <si>
    <t>Подпрограмма VII «Укрепление материально-технической базы муниципальных учреждений сферы культуры в городском округе Электросталь»</t>
  </si>
  <si>
    <t>Подпрограмма VIII «Обеспечивающая подпрограмма»</t>
  </si>
  <si>
    <t>Подпрограмма I  «Физкультурно-массовая и спортивная работа»</t>
  </si>
  <si>
    <t>Подпрограмма II «Подготовка спортивного резерва, спортивное совершенствование спортсменов»</t>
  </si>
  <si>
    <t>Подпрограмма III «Развитие инфраструктуры спорта»</t>
  </si>
  <si>
    <t>Подпрограмма IV «Обеспечивающая подпрограмма»</t>
  </si>
  <si>
    <t>Подпрограмма I «Дошкольное образование»</t>
  </si>
  <si>
    <t xml:space="preserve">Подпрограмма II «Общее образование» </t>
  </si>
  <si>
    <t>Подпрограмма III «Дополнительное образование,воспитание и психолого-социальное сопровождение детей»</t>
  </si>
  <si>
    <t>Итого по муниципальным программам Московской области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</si>
  <si>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</si>
  <si>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 Электростали
(Управление по культуре и делам молодёжи Администрации городского округа Электросталь Московской области)</t>
  </si>
  <si>
    <t>Муниципальная программа "Развитие и поддержка предпринимательства городского округа  Электросталь Московской области"
(МКУ "Департамент по развитию промышленности, инвестиционной политике и рекламе городского округа Электросталь")</t>
  </si>
  <si>
    <t>Развитие физической культуры и спорта  в городском округе Электросталь Московской области
(Управление по физической культуре и спорту Администрации городского округа Электросталь Московской области)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</si>
  <si>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делами Администрации городского округа Электросталь Московской области)</t>
  </si>
  <si>
    <t>Безопасность  городского округа Электросталь 
(Управление по территориальной безопасности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</si>
  <si>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</si>
  <si>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</si>
  <si>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Развитие инженерной инфраструктуры и энергоэффективности в городском округе Электросталь Московской области  
(Управление городского жилищного и коммунального хозяйства Администрации городского округа Электросталь Московской области)</t>
  </si>
  <si>
    <t>ВСЕГО</t>
  </si>
  <si>
    <t>Подпрограмма 1 "Профилактика преступлений и иных правонарушений"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</si>
  <si>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</si>
  <si>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</si>
  <si>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</si>
  <si>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</si>
  <si>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1 "Создание условий для устойчивого социально-экономического развития городского округа Электросталь"</t>
  </si>
  <si>
    <t>Подпрограмма 2 "Охрана окружающей среды на территории городского округа Электросталь Московской области"</t>
  </si>
  <si>
    <t>Подпрограмма 3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</si>
  <si>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</si>
  <si>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</si>
  <si>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Подпрограмма 6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</si>
  <si>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Подпрограмма 7 "Обеспечивающая подпрограмма"</t>
  </si>
  <si>
    <t>Подпрограмма 1 " 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</si>
  <si>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земельными участками многодетных семей городского округа Электросталь Московской области"</t>
  </si>
  <si>
    <t>Подпрограмма 3 "Обеспечивающая подпрограмма"</t>
  </si>
  <si>
    <t>Подпрограмма 1 "Обеспечение жильем молодых семей"</t>
  </si>
  <si>
    <t>Подпрограмма 2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</si>
  <si>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Подпрограмма 3 "Обеспечение жильем детей-сирот и детей, оставшихся без попечения родителей, а также лиц из их числа детей-сирот и детей, оставшихся без попечения родителей"</t>
  </si>
  <si>
    <t>Подпрограмма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</si>
  <si>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</si>
  <si>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Подпрограмма 6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</si>
  <si>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</si>
  <si>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8 "Улучшение жилищных условий семей, имеющих семь и более детей"</t>
  </si>
  <si>
    <t>Подпрограмма 9 "Обеспечивающая подпрограмма"</t>
  </si>
  <si>
    <t>Подпрограмма 1 "Чистая вода"</t>
  </si>
  <si>
    <t>Подпрограмма 2 "Очистка сточных вод"</t>
  </si>
  <si>
    <t xml:space="preserve">Подпрограмма 3 "Создание условий для обеспечения качественными жилищно-коммунальными услугами" </t>
  </si>
  <si>
    <t>Подпрограмма 4 "Энергосбережение и повышение энергетической эффективности на территории городского округа Электросталь Московской области"</t>
  </si>
  <si>
    <t>Подпрограмма 5 "Обеспечивающая подпрограмма"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</si>
  <si>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</si>
  <si>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</si>
  <si>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</si>
  <si>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Подпрограмма 1 "Комфортная городская среда"</t>
  </si>
  <si>
    <t>Подпрограмма 2 "Благоустройство территории городского округа"</t>
  </si>
  <si>
    <t>Подпрограмма 3 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</si>
  <si>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По бюджету</t>
  </si>
  <si>
    <t>В программе</t>
  </si>
  <si>
    <t>Разница</t>
  </si>
  <si>
    <t>Наименование программы/ подпрограммы
муниципальный заказчик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</si>
  <si>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</si>
  <si>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</si>
  <si>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 xml:space="preserve">Средства Федерального бюджета </t>
  </si>
  <si>
    <t>Подпрограмма 4 "Обеспечивающая подпрограмма"</t>
  </si>
  <si>
    <t>Подпрограмма 8 "Развитие сельского хозяйства и расширение рынка сельскохозяйственной продукции городского округа Электросталь Московской области"</t>
  </si>
  <si>
    <t xml:space="preserve"> Жилище
(Управление городского жилищного и коммунального хозяйства Администрации городского округа Электросталь Московской области)</t>
  </si>
  <si>
    <t>Развитие  и функционирование дорожного комплекса в городском округе  Электросталь  Московской области
(Комитет по строительству, дорожной деятельности и благоустройства Администрации городского округа Электросталь Московской области)</t>
  </si>
  <si>
    <t>Формирование современной комфортной городской среды городского округа Электросталь Московской области
(Комитет по строительству, дорожной деятельности и благоустройства 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</si>
  <si>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(Комитет по строительству, дорожной деятельности и благоустройства Администрации городского округа Электросталь Московской области)</t>
  </si>
  <si>
    <t>Пассажирский  транспорт общего пользования
(Комитет по строительству, дорожной деятельности и благоустройства  Администрации городского округа Электросталь Московской области)</t>
  </si>
  <si>
    <t>Оперативный отчёт о реализации муниципальных программ городского округа Электросталь Московской области (свод) 
 за январь - сентябрь 2019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</si>
</sst>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10" fontId="3" fillId="13" borderId="10" xfId="55" applyNumberFormat="1" applyFont="1" applyFill="1" applyBorder="1" applyAlignment="1" applyProtection="1">
      <alignment horizontal="right" vertical="top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13" borderId="10" xfId="58" applyFont="1" applyFill="1" applyBorder="1" applyAlignment="1" applyProtection="1">
      <alignment horizontal="right" vertical="top" wrapText="1"/>
      <protection locked="0"/>
    </xf>
    <xf numFmtId="171" fontId="2" fillId="0" borderId="10" xfId="58" applyFont="1" applyFill="1" applyBorder="1" applyAlignment="1" applyProtection="1">
      <alignment horizontal="right" vertical="top" wrapText="1"/>
      <protection locked="0"/>
    </xf>
    <xf numFmtId="171" fontId="4" fillId="34" borderId="10" xfId="58" applyFont="1" applyFill="1" applyBorder="1" applyAlignment="1" applyProtection="1">
      <alignment horizontal="right" vertical="top" wrapText="1"/>
      <protection locked="0"/>
    </xf>
    <xf numFmtId="171" fontId="3" fillId="0" borderId="10" xfId="58" applyFont="1" applyFill="1" applyBorder="1" applyAlignment="1" applyProtection="1">
      <alignment horizontal="right" vertical="top" wrapText="1"/>
      <protection locked="0"/>
    </xf>
    <xf numFmtId="4" fontId="4" fillId="34" borderId="10" xfId="0" applyNumberFormat="1" applyFont="1" applyFill="1" applyBorder="1" applyAlignment="1" applyProtection="1">
      <alignment vertical="top"/>
      <protection locked="0"/>
    </xf>
    <xf numFmtId="10" fontId="4" fillId="34" borderId="10" xfId="55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171" fontId="2" fillId="33" borderId="10" xfId="58" applyFont="1" applyFill="1" applyBorder="1" applyAlignment="1" applyProtection="1">
      <alignment horizontal="right" vertical="top" wrapText="1"/>
      <protection locked="0"/>
    </xf>
    <xf numFmtId="0" fontId="0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vertical="top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71" fontId="3" fillId="33" borderId="10" xfId="58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4" fontId="6" fillId="0" borderId="0" xfId="0" applyNumberFormat="1" applyFont="1" applyAlignment="1">
      <alignment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locked="0"/>
    </xf>
    <xf numFmtId="0" fontId="5" fillId="34" borderId="14" xfId="0" applyNumberFormat="1" applyFont="1" applyFill="1" applyBorder="1" applyAlignment="1" applyProtection="1">
      <alignment horizontal="left" vertical="top" wrapText="1"/>
      <protection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locked="0"/>
    </xf>
    <xf numFmtId="0" fontId="2" fillId="34" borderId="12" xfId="0" applyNumberFormat="1" applyFont="1" applyFill="1" applyBorder="1" applyAlignment="1" applyProtection="1">
      <alignment horizontal="center" vertical="top"/>
      <protection locked="0"/>
    </xf>
    <xf numFmtId="0" fontId="2" fillId="34" borderId="14" xfId="0" applyNumberFormat="1" applyFont="1" applyFill="1" applyBorder="1" applyAlignment="1" applyProtection="1">
      <alignment horizontal="center" vertical="top"/>
      <protection locked="0"/>
    </xf>
    <xf numFmtId="0" fontId="2" fillId="34" borderId="13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13" borderId="12" xfId="0" applyNumberFormat="1" applyFont="1" applyFill="1" applyBorder="1" applyAlignment="1" applyProtection="1">
      <alignment horizontal="left" vertical="top" wrapText="1"/>
      <protection locked="0"/>
    </xf>
    <xf numFmtId="0" fontId="3" fillId="13" borderId="14" xfId="0" applyNumberFormat="1" applyFont="1" applyFill="1" applyBorder="1" applyAlignment="1" applyProtection="1">
      <alignment horizontal="left" vertical="top" wrapText="1"/>
      <protection locked="0"/>
    </xf>
    <xf numFmtId="0" fontId="3" fillId="13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9"/>
  <sheetViews>
    <sheetView tabSelected="1" zoomScalePageLayoutView="0" workbookViewId="0" topLeftCell="A1">
      <selection activeCell="D51" sqref="D51"/>
    </sheetView>
  </sheetViews>
  <sheetFormatPr defaultColWidth="10.140625" defaultRowHeight="14.25" customHeight="1"/>
  <cols>
    <col min="1" max="1" width="1.57421875" style="21" customWidth="1"/>
    <col min="2" max="2" width="4.8515625" style="21" customWidth="1"/>
    <col min="3" max="3" width="41.57421875" style="21" customWidth="1"/>
    <col min="4" max="4" width="28.8515625" style="21" customWidth="1"/>
    <col min="5" max="5" width="13.140625" style="36" hidden="1" customWidth="1"/>
    <col min="6" max="7" width="14.421875" style="36" hidden="1" customWidth="1"/>
    <col min="8" max="8" width="14.57421875" style="21" customWidth="1"/>
    <col min="9" max="9" width="16.57421875" style="21" customWidth="1"/>
    <col min="10" max="10" width="14.57421875" style="21" customWidth="1"/>
    <col min="11" max="11" width="19.00390625" style="21" customWidth="1"/>
    <col min="12" max="12" width="11.00390625" style="21" customWidth="1"/>
    <col min="13" max="13" width="10.140625" style="21" customWidth="1"/>
    <col min="14" max="15" width="9.140625" style="21" customWidth="1"/>
    <col min="16" max="16" width="16.00390625" style="21" customWidth="1"/>
    <col min="17" max="19" width="9.140625" style="21" customWidth="1"/>
    <col min="20" max="16384" width="10.140625" style="21" customWidth="1"/>
  </cols>
  <sheetData>
    <row r="1" spans="1:13" ht="27" customHeight="1">
      <c r="A1" s="1"/>
      <c r="B1" s="55" t="s">
        <v>88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23"/>
    </row>
    <row r="2" spans="1:13" ht="28.5" customHeight="1">
      <c r="A2" s="1"/>
      <c r="B2" s="24" t="s">
        <v>0</v>
      </c>
      <c r="C2" s="11" t="s">
        <v>77</v>
      </c>
      <c r="D2" s="11" t="s">
        <v>1</v>
      </c>
      <c r="E2" s="11" t="s">
        <v>74</v>
      </c>
      <c r="F2" s="11" t="s">
        <v>75</v>
      </c>
      <c r="G2" s="11" t="s">
        <v>76</v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1"/>
    </row>
    <row r="3" spans="1:13" ht="26.25" customHeight="1">
      <c r="A3" s="1"/>
      <c r="B3" s="54">
        <v>1</v>
      </c>
      <c r="C3" s="54" t="s">
        <v>29</v>
      </c>
      <c r="D3" s="43" t="s">
        <v>7</v>
      </c>
      <c r="E3" s="12"/>
      <c r="F3" s="12"/>
      <c r="G3" s="12"/>
      <c r="H3" s="8">
        <f>H9</f>
        <v>150</v>
      </c>
      <c r="I3" s="8">
        <f>I9</f>
        <v>0</v>
      </c>
      <c r="J3" s="6">
        <f>I3/H3</f>
        <v>0</v>
      </c>
      <c r="K3" s="8">
        <v>0</v>
      </c>
      <c r="L3" s="6">
        <f>K3/H3</f>
        <v>0</v>
      </c>
      <c r="M3" s="1"/>
    </row>
    <row r="4" spans="1:13" ht="26.25" customHeight="1">
      <c r="A4" s="1"/>
      <c r="B4" s="54"/>
      <c r="C4" s="54"/>
      <c r="D4" s="43" t="s">
        <v>8</v>
      </c>
      <c r="E4" s="12"/>
      <c r="F4" s="12"/>
      <c r="G4" s="12"/>
      <c r="H4" s="8">
        <f>H20</f>
        <v>70752</v>
      </c>
      <c r="I4" s="8">
        <f>I20</f>
        <v>1493.25</v>
      </c>
      <c r="J4" s="6">
        <f>I4/H4</f>
        <v>0.021105410447761194</v>
      </c>
      <c r="K4" s="8">
        <f>K20</f>
        <v>1493.25</v>
      </c>
      <c r="L4" s="6">
        <f>K4/H4</f>
        <v>0.021105410447761194</v>
      </c>
      <c r="M4" s="1"/>
    </row>
    <row r="5" spans="1:13" ht="43.5" customHeight="1">
      <c r="A5" s="1"/>
      <c r="B5" s="54"/>
      <c r="C5" s="54"/>
      <c r="D5" s="18" t="s">
        <v>9</v>
      </c>
      <c r="E5" s="12"/>
      <c r="F5" s="12"/>
      <c r="G5" s="12"/>
      <c r="H5" s="8">
        <f>H7+H10+H12+H14+H16+H18+H21+H23</f>
        <v>311521.60000000003</v>
      </c>
      <c r="I5" s="8">
        <f>I7+I10+I12+I14+I16+I18+I21+I23</f>
        <v>229122.17</v>
      </c>
      <c r="J5" s="6">
        <f aca="true" t="shared" si="0" ref="J5:J73">I5/H5</f>
        <v>0.7354936864731049</v>
      </c>
      <c r="K5" s="8">
        <f>K7+K10+K12+K14+K16+K18+K21+K23</f>
        <v>220963.96000000002</v>
      </c>
      <c r="L5" s="6">
        <f aca="true" t="shared" si="1" ref="L5:L73">K5/H5</f>
        <v>0.7093054221601327</v>
      </c>
      <c r="M5" s="1"/>
    </row>
    <row r="6" spans="1:13" ht="21" customHeight="1">
      <c r="A6" s="1"/>
      <c r="B6" s="54"/>
      <c r="C6" s="18" t="s">
        <v>11</v>
      </c>
      <c r="D6" s="9"/>
      <c r="E6" s="12">
        <v>327731.96</v>
      </c>
      <c r="F6" s="12">
        <f>H3+H5</f>
        <v>311671.60000000003</v>
      </c>
      <c r="G6" s="12">
        <f>E6-F6</f>
        <v>16060.359999999986</v>
      </c>
      <c r="H6" s="8">
        <f>SUM(H3:H5)</f>
        <v>382423.60000000003</v>
      </c>
      <c r="I6" s="8">
        <f>SUM(I3:I5)</f>
        <v>230615.42</v>
      </c>
      <c r="J6" s="6">
        <f t="shared" si="0"/>
        <v>0.6030365803784076</v>
      </c>
      <c r="K6" s="8">
        <f>SUM(K3:K5)</f>
        <v>222457.21000000002</v>
      </c>
      <c r="L6" s="6">
        <f t="shared" si="1"/>
        <v>0.5817036657779489</v>
      </c>
      <c r="M6" s="5"/>
    </row>
    <row r="7" spans="1:13" s="28" customFormat="1" ht="40.5" customHeight="1">
      <c r="A7" s="25"/>
      <c r="B7" s="53"/>
      <c r="C7" s="26" t="s">
        <v>12</v>
      </c>
      <c r="D7" s="26" t="s">
        <v>9</v>
      </c>
      <c r="E7" s="27"/>
      <c r="F7" s="27"/>
      <c r="G7" s="27"/>
      <c r="H7" s="22">
        <v>20074.9</v>
      </c>
      <c r="I7" s="22">
        <v>15128.44</v>
      </c>
      <c r="J7" s="7">
        <f t="shared" si="0"/>
        <v>0.7535997688655983</v>
      </c>
      <c r="K7" s="22">
        <v>14429.32</v>
      </c>
      <c r="L7" s="7">
        <f t="shared" si="1"/>
        <v>0.7187741906559932</v>
      </c>
      <c r="M7" s="25"/>
    </row>
    <row r="8" spans="1:13" s="28" customFormat="1" ht="18.75" customHeight="1">
      <c r="A8" s="25"/>
      <c r="B8" s="53"/>
      <c r="C8" s="26" t="s">
        <v>13</v>
      </c>
      <c r="D8" s="29"/>
      <c r="E8" s="27"/>
      <c r="F8" s="27"/>
      <c r="G8" s="27"/>
      <c r="H8" s="22">
        <f>H7</f>
        <v>20074.9</v>
      </c>
      <c r="I8" s="22">
        <f>I7</f>
        <v>15128.44</v>
      </c>
      <c r="J8" s="7">
        <f t="shared" si="0"/>
        <v>0.7535997688655983</v>
      </c>
      <c r="K8" s="22">
        <f>K7</f>
        <v>14429.32</v>
      </c>
      <c r="L8" s="7">
        <f t="shared" si="1"/>
        <v>0.7187741906559932</v>
      </c>
      <c r="M8" s="30"/>
    </row>
    <row r="9" spans="1:13" s="28" customFormat="1" ht="18.75" customHeight="1">
      <c r="A9" s="25"/>
      <c r="B9" s="67"/>
      <c r="C9" s="67" t="s">
        <v>14</v>
      </c>
      <c r="D9" s="2" t="s">
        <v>7</v>
      </c>
      <c r="E9" s="27"/>
      <c r="F9" s="27"/>
      <c r="G9" s="27"/>
      <c r="H9" s="22">
        <v>150</v>
      </c>
      <c r="I9" s="22">
        <v>0</v>
      </c>
      <c r="J9" s="7">
        <f t="shared" si="0"/>
        <v>0</v>
      </c>
      <c r="K9" s="22">
        <v>0</v>
      </c>
      <c r="L9" s="7">
        <f t="shared" si="1"/>
        <v>0</v>
      </c>
      <c r="M9" s="25"/>
    </row>
    <row r="10" spans="1:13" s="28" customFormat="1" ht="42" customHeight="1">
      <c r="A10" s="25"/>
      <c r="B10" s="69"/>
      <c r="C10" s="68"/>
      <c r="D10" s="26" t="s">
        <v>9</v>
      </c>
      <c r="E10" s="27"/>
      <c r="F10" s="27"/>
      <c r="G10" s="27"/>
      <c r="H10" s="22">
        <v>59215.32</v>
      </c>
      <c r="I10" s="22">
        <v>41202.39</v>
      </c>
      <c r="J10" s="7">
        <f t="shared" si="0"/>
        <v>0.6958062541923272</v>
      </c>
      <c r="K10" s="22">
        <v>40770.19</v>
      </c>
      <c r="L10" s="7">
        <f t="shared" si="1"/>
        <v>0.6885074673243343</v>
      </c>
      <c r="M10" s="25"/>
    </row>
    <row r="11" spans="1:13" s="28" customFormat="1" ht="18.75" customHeight="1">
      <c r="A11" s="25"/>
      <c r="B11" s="70"/>
      <c r="C11" s="26" t="s">
        <v>13</v>
      </c>
      <c r="D11" s="29"/>
      <c r="E11" s="27"/>
      <c r="F11" s="27"/>
      <c r="G11" s="27"/>
      <c r="H11" s="22">
        <f>SUM(H10:H10)</f>
        <v>59215.32</v>
      </c>
      <c r="I11" s="22">
        <f>SUM(I10:I10)</f>
        <v>41202.39</v>
      </c>
      <c r="J11" s="7">
        <f t="shared" si="0"/>
        <v>0.6958062541923272</v>
      </c>
      <c r="K11" s="22">
        <f>SUM(K10:K10)</f>
        <v>40770.19</v>
      </c>
      <c r="L11" s="7">
        <f t="shared" si="1"/>
        <v>0.6885074673243343</v>
      </c>
      <c r="M11" s="30"/>
    </row>
    <row r="12" spans="1:13" s="28" customFormat="1" ht="36" customHeight="1">
      <c r="A12" s="25"/>
      <c r="B12" s="53"/>
      <c r="C12" s="26" t="s">
        <v>15</v>
      </c>
      <c r="D12" s="26" t="s">
        <v>9</v>
      </c>
      <c r="E12" s="27"/>
      <c r="F12" s="27"/>
      <c r="G12" s="27"/>
      <c r="H12" s="22">
        <v>87879.51</v>
      </c>
      <c r="I12" s="22">
        <v>64933.93</v>
      </c>
      <c r="J12" s="7">
        <f t="shared" si="0"/>
        <v>0.7388972696820909</v>
      </c>
      <c r="K12" s="22">
        <v>60947.6</v>
      </c>
      <c r="L12" s="7">
        <f t="shared" si="1"/>
        <v>0.6935359562200564</v>
      </c>
      <c r="M12" s="25"/>
    </row>
    <row r="13" spans="1:13" s="28" customFormat="1" ht="18.75" customHeight="1">
      <c r="A13" s="25"/>
      <c r="B13" s="53"/>
      <c r="C13" s="26" t="s">
        <v>13</v>
      </c>
      <c r="D13" s="29"/>
      <c r="E13" s="27"/>
      <c r="F13" s="27"/>
      <c r="G13" s="27"/>
      <c r="H13" s="22">
        <f>H12</f>
        <v>87879.51</v>
      </c>
      <c r="I13" s="22">
        <f>I12</f>
        <v>64933.93</v>
      </c>
      <c r="J13" s="7">
        <f t="shared" si="0"/>
        <v>0.7388972696820909</v>
      </c>
      <c r="K13" s="22">
        <f>K12</f>
        <v>60947.6</v>
      </c>
      <c r="L13" s="7">
        <f t="shared" si="1"/>
        <v>0.6935359562200564</v>
      </c>
      <c r="M13" s="30"/>
    </row>
    <row r="14" spans="1:13" s="28" customFormat="1" ht="51.75" customHeight="1">
      <c r="A14" s="25"/>
      <c r="B14" s="53"/>
      <c r="C14" s="26" t="s">
        <v>16</v>
      </c>
      <c r="D14" s="26" t="s">
        <v>9</v>
      </c>
      <c r="E14" s="27"/>
      <c r="F14" s="27"/>
      <c r="G14" s="27"/>
      <c r="H14" s="22">
        <v>90954.26</v>
      </c>
      <c r="I14" s="22">
        <v>64562.22</v>
      </c>
      <c r="J14" s="7">
        <f t="shared" si="0"/>
        <v>0.7098317330051391</v>
      </c>
      <c r="K14" s="22">
        <v>61860.72</v>
      </c>
      <c r="L14" s="7">
        <f t="shared" si="1"/>
        <v>0.6801299906128642</v>
      </c>
      <c r="M14" s="25"/>
    </row>
    <row r="15" spans="1:13" s="28" customFormat="1" ht="18.75" customHeight="1">
      <c r="A15" s="25"/>
      <c r="B15" s="53"/>
      <c r="C15" s="26" t="s">
        <v>13</v>
      </c>
      <c r="D15" s="29"/>
      <c r="E15" s="27"/>
      <c r="F15" s="27"/>
      <c r="G15" s="27"/>
      <c r="H15" s="22">
        <f>SUM(H14:H14)</f>
        <v>90954.26</v>
      </c>
      <c r="I15" s="22">
        <f>SUM(I14:I14)</f>
        <v>64562.22</v>
      </c>
      <c r="J15" s="7">
        <f t="shared" si="0"/>
        <v>0.7098317330051391</v>
      </c>
      <c r="K15" s="22">
        <f>SUM(K14:K14)</f>
        <v>61860.72</v>
      </c>
      <c r="L15" s="7">
        <f t="shared" si="1"/>
        <v>0.6801299906128642</v>
      </c>
      <c r="M15" s="30"/>
    </row>
    <row r="16" spans="1:13" s="28" customFormat="1" ht="35.25" customHeight="1">
      <c r="A16" s="25"/>
      <c r="B16" s="53"/>
      <c r="C16" s="26" t="s">
        <v>17</v>
      </c>
      <c r="D16" s="26" t="s">
        <v>9</v>
      </c>
      <c r="E16" s="27"/>
      <c r="F16" s="27"/>
      <c r="G16" s="27"/>
      <c r="H16" s="22">
        <v>139.02</v>
      </c>
      <c r="I16" s="22">
        <v>0</v>
      </c>
      <c r="J16" s="7">
        <f t="shared" si="0"/>
        <v>0</v>
      </c>
      <c r="K16" s="22">
        <v>0</v>
      </c>
      <c r="L16" s="7">
        <f t="shared" si="1"/>
        <v>0</v>
      </c>
      <c r="M16" s="30"/>
    </row>
    <row r="17" spans="1:13" s="28" customFormat="1" ht="16.5" customHeight="1">
      <c r="A17" s="25"/>
      <c r="B17" s="53"/>
      <c r="C17" s="26" t="s">
        <v>13</v>
      </c>
      <c r="D17" s="29"/>
      <c r="E17" s="27"/>
      <c r="F17" s="27"/>
      <c r="G17" s="27"/>
      <c r="H17" s="22">
        <f>SUM(H16)</f>
        <v>139.02</v>
      </c>
      <c r="I17" s="22">
        <f>SUM(I16)</f>
        <v>0</v>
      </c>
      <c r="J17" s="7">
        <f t="shared" si="0"/>
        <v>0</v>
      </c>
      <c r="K17" s="22">
        <f>SUM(K16)</f>
        <v>0</v>
      </c>
      <c r="L17" s="7">
        <f t="shared" si="1"/>
        <v>0</v>
      </c>
      <c r="M17" s="30"/>
    </row>
    <row r="18" spans="1:13" s="28" customFormat="1" ht="36.75" customHeight="1">
      <c r="A18" s="25"/>
      <c r="B18" s="53"/>
      <c r="C18" s="26" t="s">
        <v>18</v>
      </c>
      <c r="D18" s="26" t="s">
        <v>9</v>
      </c>
      <c r="E18" s="27"/>
      <c r="F18" s="27"/>
      <c r="G18" s="27"/>
      <c r="H18" s="22">
        <v>9650</v>
      </c>
      <c r="I18" s="22">
        <v>6962.78</v>
      </c>
      <c r="J18" s="7">
        <f t="shared" si="0"/>
        <v>0.7215316062176166</v>
      </c>
      <c r="K18" s="22">
        <v>6623.72</v>
      </c>
      <c r="L18" s="7">
        <f t="shared" si="1"/>
        <v>0.6863958549222798</v>
      </c>
      <c r="M18" s="25"/>
    </row>
    <row r="19" spans="1:13" s="28" customFormat="1" ht="18.75" customHeight="1">
      <c r="A19" s="25"/>
      <c r="B19" s="53"/>
      <c r="C19" s="26" t="s">
        <v>13</v>
      </c>
      <c r="D19" s="29"/>
      <c r="E19" s="27"/>
      <c r="F19" s="27"/>
      <c r="G19" s="27"/>
      <c r="H19" s="22">
        <f>SUM(H18)</f>
        <v>9650</v>
      </c>
      <c r="I19" s="22">
        <f>SUM(I18)</f>
        <v>6962.78</v>
      </c>
      <c r="J19" s="7">
        <f t="shared" si="0"/>
        <v>0.7215316062176166</v>
      </c>
      <c r="K19" s="22">
        <f>SUM(K18)</f>
        <v>6623.72</v>
      </c>
      <c r="L19" s="7">
        <f t="shared" si="1"/>
        <v>0.6863958549222798</v>
      </c>
      <c r="M19" s="30"/>
    </row>
    <row r="20" spans="1:13" s="28" customFormat="1" ht="23.25" customHeight="1">
      <c r="A20" s="25"/>
      <c r="B20" s="53"/>
      <c r="C20" s="53" t="s">
        <v>19</v>
      </c>
      <c r="D20" s="26" t="s">
        <v>8</v>
      </c>
      <c r="E20" s="27"/>
      <c r="F20" s="27"/>
      <c r="G20" s="27"/>
      <c r="H20" s="22">
        <v>70752</v>
      </c>
      <c r="I20" s="22">
        <v>1493.25</v>
      </c>
      <c r="J20" s="7">
        <f t="shared" si="0"/>
        <v>0.021105410447761194</v>
      </c>
      <c r="K20" s="22">
        <v>1493.25</v>
      </c>
      <c r="L20" s="7">
        <f t="shared" si="1"/>
        <v>0.021105410447761194</v>
      </c>
      <c r="M20" s="25"/>
    </row>
    <row r="21" spans="1:13" s="28" customFormat="1" ht="37.5" customHeight="1">
      <c r="A21" s="25"/>
      <c r="B21" s="53"/>
      <c r="C21" s="53"/>
      <c r="D21" s="26" t="s">
        <v>9</v>
      </c>
      <c r="E21" s="27"/>
      <c r="F21" s="27"/>
      <c r="G21" s="27"/>
      <c r="H21" s="22">
        <v>28102.57</v>
      </c>
      <c r="I21" s="22">
        <v>24818.88</v>
      </c>
      <c r="J21" s="7">
        <f t="shared" si="0"/>
        <v>0.8831533913090511</v>
      </c>
      <c r="K21" s="22">
        <v>24818.88</v>
      </c>
      <c r="L21" s="7">
        <f t="shared" si="1"/>
        <v>0.8831533913090511</v>
      </c>
      <c r="M21" s="25"/>
    </row>
    <row r="22" spans="1:13" s="28" customFormat="1" ht="16.5" customHeight="1">
      <c r="A22" s="25"/>
      <c r="B22" s="53"/>
      <c r="C22" s="26" t="s">
        <v>13</v>
      </c>
      <c r="D22" s="29"/>
      <c r="E22" s="27"/>
      <c r="F22" s="27"/>
      <c r="G22" s="27"/>
      <c r="H22" s="22">
        <f>SUM(H20:H21)</f>
        <v>98854.57</v>
      </c>
      <c r="I22" s="22">
        <f>SUM(I20:I21)</f>
        <v>26312.13</v>
      </c>
      <c r="J22" s="7">
        <f t="shared" si="0"/>
        <v>0.26617009208577813</v>
      </c>
      <c r="K22" s="22">
        <f>SUM(K20:K21)</f>
        <v>26312.13</v>
      </c>
      <c r="L22" s="7">
        <f t="shared" si="1"/>
        <v>0.26617009208577813</v>
      </c>
      <c r="M22" s="30"/>
    </row>
    <row r="23" spans="1:13" s="28" customFormat="1" ht="36.75" customHeight="1">
      <c r="A23" s="25"/>
      <c r="B23" s="53"/>
      <c r="C23" s="26" t="s">
        <v>20</v>
      </c>
      <c r="D23" s="26" t="s">
        <v>9</v>
      </c>
      <c r="E23" s="27"/>
      <c r="F23" s="27"/>
      <c r="G23" s="27"/>
      <c r="H23" s="22">
        <v>15506.02</v>
      </c>
      <c r="I23" s="22">
        <v>11513.53</v>
      </c>
      <c r="J23" s="7">
        <f t="shared" si="0"/>
        <v>0.7425200019089361</v>
      </c>
      <c r="K23" s="22">
        <v>11513.53</v>
      </c>
      <c r="L23" s="7">
        <f t="shared" si="1"/>
        <v>0.7425200019089361</v>
      </c>
      <c r="M23" s="25"/>
    </row>
    <row r="24" spans="1:13" s="28" customFormat="1" ht="18.75" customHeight="1">
      <c r="A24" s="25"/>
      <c r="B24" s="53"/>
      <c r="C24" s="26" t="s">
        <v>13</v>
      </c>
      <c r="D24" s="29"/>
      <c r="E24" s="27"/>
      <c r="F24" s="27"/>
      <c r="G24" s="27"/>
      <c r="H24" s="22">
        <f>SUM(H23)</f>
        <v>15506.02</v>
      </c>
      <c r="I24" s="22">
        <f>SUM(I23)</f>
        <v>11513.53</v>
      </c>
      <c r="J24" s="7">
        <f t="shared" si="0"/>
        <v>0.7425200019089361</v>
      </c>
      <c r="K24" s="22">
        <f>SUM(K23)</f>
        <v>11513.53</v>
      </c>
      <c r="L24" s="7">
        <f t="shared" si="1"/>
        <v>0.7425200019089361</v>
      </c>
      <c r="M24" s="30"/>
    </row>
    <row r="25" spans="1:13" s="32" customFormat="1" ht="49.5" customHeight="1">
      <c r="A25" s="31"/>
      <c r="B25" s="54">
        <v>2</v>
      </c>
      <c r="C25" s="18" t="s">
        <v>30</v>
      </c>
      <c r="D25" s="18" t="s">
        <v>9</v>
      </c>
      <c r="E25" s="12"/>
      <c r="F25" s="12"/>
      <c r="G25" s="12"/>
      <c r="H25" s="8">
        <v>34003.4</v>
      </c>
      <c r="I25" s="8">
        <v>27416.58</v>
      </c>
      <c r="J25" s="6">
        <f t="shared" si="0"/>
        <v>0.8062893710628938</v>
      </c>
      <c r="K25" s="8">
        <v>26183.09</v>
      </c>
      <c r="L25" s="6">
        <f t="shared" si="1"/>
        <v>0.7700138809648447</v>
      </c>
      <c r="M25" s="31"/>
    </row>
    <row r="26" spans="1:13" s="32" customFormat="1" ht="18.75" customHeight="1">
      <c r="A26" s="31"/>
      <c r="B26" s="54"/>
      <c r="C26" s="18" t="s">
        <v>11</v>
      </c>
      <c r="D26" s="9"/>
      <c r="E26" s="12">
        <v>33436.9</v>
      </c>
      <c r="F26" s="12">
        <f>H25</f>
        <v>34003.4</v>
      </c>
      <c r="G26" s="12">
        <f>E26-F26</f>
        <v>-566.5</v>
      </c>
      <c r="H26" s="8">
        <f>SUM(H25)</f>
        <v>34003.4</v>
      </c>
      <c r="I26" s="8">
        <f>SUM(I25)</f>
        <v>27416.58</v>
      </c>
      <c r="J26" s="6">
        <f t="shared" si="0"/>
        <v>0.8062893710628938</v>
      </c>
      <c r="K26" s="8">
        <f>SUM(K25)</f>
        <v>26183.09</v>
      </c>
      <c r="L26" s="6">
        <f t="shared" si="1"/>
        <v>0.7700138809648447</v>
      </c>
      <c r="M26" s="33"/>
    </row>
    <row r="27" spans="1:13" ht="37.5" customHeight="1">
      <c r="A27" s="1"/>
      <c r="B27" s="54">
        <v>3</v>
      </c>
      <c r="C27" s="54" t="s">
        <v>31</v>
      </c>
      <c r="D27" s="18" t="s">
        <v>9</v>
      </c>
      <c r="E27" s="12"/>
      <c r="F27" s="12"/>
      <c r="G27" s="12"/>
      <c r="H27" s="8">
        <v>1000</v>
      </c>
      <c r="I27" s="8">
        <v>0</v>
      </c>
      <c r="J27" s="6">
        <f t="shared" si="0"/>
        <v>0</v>
      </c>
      <c r="K27" s="8">
        <v>0</v>
      </c>
      <c r="L27" s="6">
        <f t="shared" si="1"/>
        <v>0</v>
      </c>
      <c r="M27" s="5"/>
    </row>
    <row r="28" spans="1:13" ht="32.25" customHeight="1">
      <c r="A28" s="1"/>
      <c r="B28" s="54"/>
      <c r="C28" s="54"/>
      <c r="D28" s="18" t="s">
        <v>10</v>
      </c>
      <c r="E28" s="12"/>
      <c r="F28" s="12"/>
      <c r="G28" s="12"/>
      <c r="H28" s="8">
        <v>480</v>
      </c>
      <c r="I28" s="8">
        <v>324</v>
      </c>
      <c r="J28" s="6">
        <f t="shared" si="0"/>
        <v>0.675</v>
      </c>
      <c r="K28" s="8">
        <v>324</v>
      </c>
      <c r="L28" s="6">
        <f t="shared" si="1"/>
        <v>0.675</v>
      </c>
      <c r="M28" s="1"/>
    </row>
    <row r="29" spans="1:13" ht="18.75" customHeight="1">
      <c r="A29" s="1"/>
      <c r="B29" s="54"/>
      <c r="C29" s="18" t="s">
        <v>11</v>
      </c>
      <c r="D29" s="9"/>
      <c r="E29" s="12">
        <v>1000</v>
      </c>
      <c r="F29" s="12">
        <f>H27</f>
        <v>1000</v>
      </c>
      <c r="G29" s="12">
        <f>E29-F29</f>
        <v>0</v>
      </c>
      <c r="H29" s="8">
        <f>SUM(H27:H28)</f>
        <v>1480</v>
      </c>
      <c r="I29" s="8">
        <f>SUM(I27:I28)</f>
        <v>324</v>
      </c>
      <c r="J29" s="6">
        <f t="shared" si="0"/>
        <v>0.21891891891891893</v>
      </c>
      <c r="K29" s="8">
        <f>SUM(K27:K28)</f>
        <v>324</v>
      </c>
      <c r="L29" s="6">
        <f t="shared" si="1"/>
        <v>0.21891891891891893</v>
      </c>
      <c r="M29" s="5"/>
    </row>
    <row r="30" spans="1:13" ht="24.75" customHeight="1">
      <c r="A30" s="1"/>
      <c r="B30" s="60">
        <v>4</v>
      </c>
      <c r="C30" s="60" t="s">
        <v>32</v>
      </c>
      <c r="D30" s="40" t="s">
        <v>80</v>
      </c>
      <c r="E30" s="12"/>
      <c r="F30" s="12"/>
      <c r="G30" s="12"/>
      <c r="H30" s="8">
        <f>H38</f>
        <v>5736.51</v>
      </c>
      <c r="I30" s="8">
        <f>I38</f>
        <v>5736.51</v>
      </c>
      <c r="J30" s="6">
        <f t="shared" si="0"/>
        <v>1</v>
      </c>
      <c r="K30" s="8">
        <f>K38</f>
        <v>750.6</v>
      </c>
      <c r="L30" s="6">
        <f t="shared" si="1"/>
        <v>0.13084610677920896</v>
      </c>
      <c r="M30" s="1"/>
    </row>
    <row r="31" spans="1:13" ht="24.75" customHeight="1">
      <c r="A31" s="1"/>
      <c r="B31" s="61"/>
      <c r="C31" s="61"/>
      <c r="D31" s="40" t="s">
        <v>8</v>
      </c>
      <c r="E31" s="12"/>
      <c r="F31" s="12"/>
      <c r="G31" s="12"/>
      <c r="H31" s="8">
        <f>H39</f>
        <v>21213.84</v>
      </c>
      <c r="I31" s="8">
        <f>I39</f>
        <v>1912.14</v>
      </c>
      <c r="J31" s="6">
        <f t="shared" si="0"/>
        <v>0.09013643923023838</v>
      </c>
      <c r="K31" s="8">
        <f>K39</f>
        <v>250.28</v>
      </c>
      <c r="L31" s="6">
        <f t="shared" si="1"/>
        <v>0.011797958314006329</v>
      </c>
      <c r="M31" s="1"/>
    </row>
    <row r="32" spans="1:13" s="32" customFormat="1" ht="48" customHeight="1">
      <c r="A32" s="31"/>
      <c r="B32" s="61"/>
      <c r="C32" s="62"/>
      <c r="D32" s="18" t="s">
        <v>9</v>
      </c>
      <c r="E32" s="12"/>
      <c r="F32" s="12"/>
      <c r="G32" s="12"/>
      <c r="H32" s="8">
        <f>H34+H36+H40+H42</f>
        <v>260895.41000000003</v>
      </c>
      <c r="I32" s="8">
        <f>I34+I36+I40+I42</f>
        <v>186762.27</v>
      </c>
      <c r="J32" s="6">
        <f t="shared" si="0"/>
        <v>0.7158511144370074</v>
      </c>
      <c r="K32" s="8">
        <f>K34+K36+K40+K42</f>
        <v>190684.44</v>
      </c>
      <c r="L32" s="6">
        <f t="shared" si="1"/>
        <v>0.7308846100435419</v>
      </c>
      <c r="M32" s="31"/>
    </row>
    <row r="33" spans="1:13" s="32" customFormat="1" ht="15.75" customHeight="1">
      <c r="A33" s="31"/>
      <c r="B33" s="62"/>
      <c r="C33" s="18" t="s">
        <v>11</v>
      </c>
      <c r="D33" s="9"/>
      <c r="E33" s="12">
        <v>299354.065</v>
      </c>
      <c r="F33" s="12">
        <f>H30+H32</f>
        <v>266631.92000000004</v>
      </c>
      <c r="G33" s="12">
        <f>E33-F33</f>
        <v>32722.14499999996</v>
      </c>
      <c r="H33" s="8">
        <f>SUM(H30:H32)</f>
        <v>287845.76</v>
      </c>
      <c r="I33" s="8">
        <f>SUM(I30:I32)</f>
        <v>194410.91999999998</v>
      </c>
      <c r="J33" s="6">
        <f t="shared" si="0"/>
        <v>0.6753996306911034</v>
      </c>
      <c r="K33" s="8">
        <f>SUM(K30:K32)</f>
        <v>191685.32</v>
      </c>
      <c r="L33" s="6">
        <f t="shared" si="1"/>
        <v>0.6659306706480582</v>
      </c>
      <c r="M33" s="33"/>
    </row>
    <row r="34" spans="1:13" s="28" customFormat="1" ht="35.25" customHeight="1">
      <c r="A34" s="25"/>
      <c r="B34" s="53"/>
      <c r="C34" s="26" t="s">
        <v>21</v>
      </c>
      <c r="D34" s="26" t="s">
        <v>9</v>
      </c>
      <c r="E34" s="27"/>
      <c r="F34" s="27"/>
      <c r="G34" s="27"/>
      <c r="H34" s="22">
        <v>96508.9</v>
      </c>
      <c r="I34" s="22">
        <v>75177.3</v>
      </c>
      <c r="J34" s="7">
        <f t="shared" si="0"/>
        <v>0.7789675356366098</v>
      </c>
      <c r="K34" s="22">
        <v>78736.41</v>
      </c>
      <c r="L34" s="7">
        <f t="shared" si="1"/>
        <v>0.8158461033127515</v>
      </c>
      <c r="M34" s="25"/>
    </row>
    <row r="35" spans="1:13" s="28" customFormat="1" ht="18.75" customHeight="1">
      <c r="A35" s="25"/>
      <c r="B35" s="53"/>
      <c r="C35" s="26" t="s">
        <v>13</v>
      </c>
      <c r="D35" s="34"/>
      <c r="E35" s="35"/>
      <c r="F35" s="35"/>
      <c r="G35" s="35"/>
      <c r="H35" s="22">
        <f>SUM(H34)</f>
        <v>96508.9</v>
      </c>
      <c r="I35" s="22">
        <f>SUM(I34)</f>
        <v>75177.3</v>
      </c>
      <c r="J35" s="7">
        <f t="shared" si="0"/>
        <v>0.7789675356366098</v>
      </c>
      <c r="K35" s="22">
        <f>SUM(K34)</f>
        <v>78736.41</v>
      </c>
      <c r="L35" s="7">
        <f t="shared" si="1"/>
        <v>0.8158461033127515</v>
      </c>
      <c r="M35" s="30"/>
    </row>
    <row r="36" spans="1:13" s="28" customFormat="1" ht="35.25" customHeight="1">
      <c r="A36" s="25"/>
      <c r="B36" s="53"/>
      <c r="C36" s="26" t="s">
        <v>22</v>
      </c>
      <c r="D36" s="26" t="s">
        <v>9</v>
      </c>
      <c r="E36" s="27"/>
      <c r="F36" s="27"/>
      <c r="G36" s="27"/>
      <c r="H36" s="22">
        <v>142817.7</v>
      </c>
      <c r="I36" s="22">
        <v>96442.23</v>
      </c>
      <c r="J36" s="7">
        <f t="shared" si="0"/>
        <v>0.6752820553754891</v>
      </c>
      <c r="K36" s="22">
        <v>98477.67</v>
      </c>
      <c r="L36" s="7">
        <f t="shared" si="1"/>
        <v>0.6895340703568255</v>
      </c>
      <c r="M36" s="25"/>
    </row>
    <row r="37" spans="1:13" s="28" customFormat="1" ht="18.75" customHeight="1">
      <c r="A37" s="25"/>
      <c r="B37" s="53"/>
      <c r="C37" s="26" t="s">
        <v>13</v>
      </c>
      <c r="D37" s="34"/>
      <c r="E37" s="35"/>
      <c r="F37" s="35"/>
      <c r="G37" s="35"/>
      <c r="H37" s="22">
        <f>SUM(H36)</f>
        <v>142817.7</v>
      </c>
      <c r="I37" s="22">
        <f>SUM(I36)</f>
        <v>96442.23</v>
      </c>
      <c r="J37" s="7">
        <f t="shared" si="0"/>
        <v>0.6752820553754891</v>
      </c>
      <c r="K37" s="22">
        <f>SUM(K36)</f>
        <v>98477.67</v>
      </c>
      <c r="L37" s="7">
        <f t="shared" si="1"/>
        <v>0.6895340703568255</v>
      </c>
      <c r="M37" s="30"/>
    </row>
    <row r="38" spans="1:13" s="28" customFormat="1" ht="26.25" customHeight="1">
      <c r="A38" s="25"/>
      <c r="B38" s="57"/>
      <c r="C38" s="57" t="s">
        <v>23</v>
      </c>
      <c r="D38" s="2" t="s">
        <v>7</v>
      </c>
      <c r="E38" s="27"/>
      <c r="F38" s="27"/>
      <c r="G38" s="27"/>
      <c r="H38" s="22">
        <v>5736.51</v>
      </c>
      <c r="I38" s="22">
        <v>5736.51</v>
      </c>
      <c r="J38" s="7">
        <f t="shared" si="0"/>
        <v>1</v>
      </c>
      <c r="K38" s="22">
        <v>750.6</v>
      </c>
      <c r="L38" s="7">
        <f t="shared" si="1"/>
        <v>0.13084610677920896</v>
      </c>
      <c r="M38" s="25"/>
    </row>
    <row r="39" spans="1:13" s="28" customFormat="1" ht="26.25" customHeight="1">
      <c r="A39" s="25"/>
      <c r="B39" s="59"/>
      <c r="C39" s="59"/>
      <c r="D39" s="39" t="s">
        <v>8</v>
      </c>
      <c r="E39" s="27"/>
      <c r="F39" s="27"/>
      <c r="G39" s="27"/>
      <c r="H39" s="22">
        <v>21213.84</v>
      </c>
      <c r="I39" s="22">
        <v>1912.14</v>
      </c>
      <c r="J39" s="7">
        <f t="shared" si="0"/>
        <v>0.09013643923023838</v>
      </c>
      <c r="K39" s="22">
        <v>250.28</v>
      </c>
      <c r="L39" s="7">
        <f t="shared" si="1"/>
        <v>0.011797958314006329</v>
      </c>
      <c r="M39" s="25"/>
    </row>
    <row r="40" spans="1:13" s="28" customFormat="1" ht="36" customHeight="1">
      <c r="A40" s="25"/>
      <c r="B40" s="59"/>
      <c r="C40" s="58"/>
      <c r="D40" s="26" t="s">
        <v>9</v>
      </c>
      <c r="E40" s="27"/>
      <c r="F40" s="27"/>
      <c r="G40" s="27"/>
      <c r="H40" s="22">
        <v>12311.61</v>
      </c>
      <c r="I40" s="22">
        <v>7772.09</v>
      </c>
      <c r="J40" s="7">
        <f t="shared" si="0"/>
        <v>0.6312813677496282</v>
      </c>
      <c r="K40" s="22">
        <v>6099.71</v>
      </c>
      <c r="L40" s="7">
        <f t="shared" si="1"/>
        <v>0.4954437315671955</v>
      </c>
      <c r="M40" s="25"/>
    </row>
    <row r="41" spans="1:13" s="28" customFormat="1" ht="18.75" customHeight="1">
      <c r="A41" s="25"/>
      <c r="B41" s="58"/>
      <c r="C41" s="26" t="s">
        <v>13</v>
      </c>
      <c r="D41" s="34"/>
      <c r="E41" s="35"/>
      <c r="F41" s="35"/>
      <c r="G41" s="35"/>
      <c r="H41" s="22">
        <f>SUM(H38:H40)</f>
        <v>39261.96</v>
      </c>
      <c r="I41" s="22">
        <f>SUM(I38:I40)</f>
        <v>15420.740000000002</v>
      </c>
      <c r="J41" s="7">
        <f t="shared" si="0"/>
        <v>0.39276541466600245</v>
      </c>
      <c r="K41" s="22">
        <f>SUM(K38:K40)</f>
        <v>7100.59</v>
      </c>
      <c r="L41" s="7">
        <f t="shared" si="1"/>
        <v>0.18085164367749343</v>
      </c>
      <c r="M41" s="30"/>
    </row>
    <row r="42" spans="1:13" s="28" customFormat="1" ht="37.5" customHeight="1">
      <c r="A42" s="25"/>
      <c r="B42" s="53"/>
      <c r="C42" s="26" t="s">
        <v>24</v>
      </c>
      <c r="D42" s="26" t="s">
        <v>9</v>
      </c>
      <c r="E42" s="27"/>
      <c r="F42" s="27"/>
      <c r="G42" s="27"/>
      <c r="H42" s="22">
        <v>9257.2</v>
      </c>
      <c r="I42" s="22">
        <v>7370.65</v>
      </c>
      <c r="J42" s="7">
        <f t="shared" si="0"/>
        <v>0.7962072764982931</v>
      </c>
      <c r="K42" s="22">
        <v>7370.65</v>
      </c>
      <c r="L42" s="7">
        <f t="shared" si="1"/>
        <v>0.7962072764982931</v>
      </c>
      <c r="M42" s="30"/>
    </row>
    <row r="43" spans="1:13" s="28" customFormat="1" ht="18.75" customHeight="1">
      <c r="A43" s="25"/>
      <c r="B43" s="53"/>
      <c r="C43" s="26" t="s">
        <v>13</v>
      </c>
      <c r="D43" s="34"/>
      <c r="E43" s="35"/>
      <c r="F43" s="35"/>
      <c r="G43" s="35"/>
      <c r="H43" s="22">
        <f>SUM(H42)</f>
        <v>9257.2</v>
      </c>
      <c r="I43" s="22">
        <f>SUM(I42)</f>
        <v>7370.65</v>
      </c>
      <c r="J43" s="7">
        <f t="shared" si="0"/>
        <v>0.7962072764982931</v>
      </c>
      <c r="K43" s="22">
        <f>SUM(K42)</f>
        <v>7370.65</v>
      </c>
      <c r="L43" s="7">
        <f t="shared" si="1"/>
        <v>0.7962072764982931</v>
      </c>
      <c r="M43" s="30"/>
    </row>
    <row r="44" spans="1:13" s="32" customFormat="1" ht="25.5" customHeight="1">
      <c r="A44" s="31"/>
      <c r="B44" s="54">
        <v>5</v>
      </c>
      <c r="C44" s="54" t="s">
        <v>78</v>
      </c>
      <c r="D44" s="20" t="s">
        <v>80</v>
      </c>
      <c r="E44" s="12"/>
      <c r="F44" s="12"/>
      <c r="G44" s="12"/>
      <c r="H44" s="8">
        <f>H51+H55</f>
        <v>114972.6</v>
      </c>
      <c r="I44" s="8">
        <f>I51+I55</f>
        <v>10331.33</v>
      </c>
      <c r="J44" s="6">
        <f t="shared" si="0"/>
        <v>0.08985906207218067</v>
      </c>
      <c r="K44" s="8">
        <f>K51+K55</f>
        <v>10331.33</v>
      </c>
      <c r="L44" s="6">
        <f t="shared" si="1"/>
        <v>0.08985906207218067</v>
      </c>
      <c r="M44" s="31"/>
    </row>
    <row r="45" spans="1:13" s="32" customFormat="1" ht="25.5" customHeight="1">
      <c r="A45" s="31"/>
      <c r="B45" s="54"/>
      <c r="C45" s="54"/>
      <c r="D45" s="20" t="s">
        <v>8</v>
      </c>
      <c r="E45" s="12"/>
      <c r="F45" s="12"/>
      <c r="G45" s="12"/>
      <c r="H45" s="8">
        <f>H48+H52+H56</f>
        <v>2308927.61</v>
      </c>
      <c r="I45" s="8">
        <f>I48+I52+I56</f>
        <v>1491970.2500000002</v>
      </c>
      <c r="J45" s="6">
        <f t="shared" si="0"/>
        <v>0.6461745459399657</v>
      </c>
      <c r="K45" s="8">
        <f>K48+K52+K56</f>
        <v>1491970.2500000002</v>
      </c>
      <c r="L45" s="6">
        <f t="shared" si="1"/>
        <v>0.6461745459399657</v>
      </c>
      <c r="M45" s="31"/>
    </row>
    <row r="46" spans="1:16" s="32" customFormat="1" ht="37.5" customHeight="1">
      <c r="A46" s="31"/>
      <c r="B46" s="54"/>
      <c r="C46" s="54"/>
      <c r="D46" s="18" t="s">
        <v>9</v>
      </c>
      <c r="E46" s="12"/>
      <c r="F46" s="12"/>
      <c r="G46" s="12"/>
      <c r="H46" s="8">
        <f>H49+H53+H57+H59</f>
        <v>904994.17</v>
      </c>
      <c r="I46" s="8">
        <f>I49+I53+I57+I59</f>
        <v>557356.06</v>
      </c>
      <c r="J46" s="6">
        <f t="shared" si="0"/>
        <v>0.6158670171322761</v>
      </c>
      <c r="K46" s="8">
        <f>K49+K53+K57+K59</f>
        <v>557356.06</v>
      </c>
      <c r="L46" s="6">
        <f t="shared" si="1"/>
        <v>0.6158670171322761</v>
      </c>
      <c r="M46" s="31"/>
      <c r="P46" s="41"/>
    </row>
    <row r="47" spans="1:13" s="32" customFormat="1" ht="18.75" customHeight="1">
      <c r="A47" s="31"/>
      <c r="B47" s="54"/>
      <c r="C47" s="18" t="s">
        <v>11</v>
      </c>
      <c r="D47" s="9"/>
      <c r="E47" s="12">
        <v>2745178.16</v>
      </c>
      <c r="F47" s="12">
        <f>H44+H46</f>
        <v>1019966.77</v>
      </c>
      <c r="G47" s="12">
        <f>E47-F47</f>
        <v>1725211.3900000001</v>
      </c>
      <c r="H47" s="8">
        <f>SUM(H44:H46)</f>
        <v>3328894.38</v>
      </c>
      <c r="I47" s="8">
        <f>SUM(I44:I46)</f>
        <v>2059657.6400000004</v>
      </c>
      <c r="J47" s="6">
        <f t="shared" si="0"/>
        <v>0.618721234405761</v>
      </c>
      <c r="K47" s="8">
        <f>SUM(K44:K46)</f>
        <v>2059657.6400000004</v>
      </c>
      <c r="L47" s="6">
        <f t="shared" si="1"/>
        <v>0.618721234405761</v>
      </c>
      <c r="M47" s="33"/>
    </row>
    <row r="48" spans="1:13" ht="27" customHeight="1">
      <c r="A48" s="1"/>
      <c r="B48" s="44"/>
      <c r="C48" s="44" t="s">
        <v>25</v>
      </c>
      <c r="D48" s="2" t="s">
        <v>8</v>
      </c>
      <c r="E48" s="13"/>
      <c r="F48" s="13"/>
      <c r="G48" s="13"/>
      <c r="H48" s="3">
        <v>744587</v>
      </c>
      <c r="I48" s="3">
        <v>567409.31</v>
      </c>
      <c r="J48" s="7">
        <f t="shared" si="0"/>
        <v>0.7620456843861094</v>
      </c>
      <c r="K48" s="3">
        <v>567409.31</v>
      </c>
      <c r="L48" s="7">
        <f t="shared" si="1"/>
        <v>0.7620456843861094</v>
      </c>
      <c r="M48" s="1"/>
    </row>
    <row r="49" spans="1:13" ht="36.75" customHeight="1">
      <c r="A49" s="1"/>
      <c r="B49" s="44"/>
      <c r="C49" s="44"/>
      <c r="D49" s="2" t="s">
        <v>9</v>
      </c>
      <c r="E49" s="13"/>
      <c r="F49" s="13"/>
      <c r="G49" s="13"/>
      <c r="H49" s="3">
        <v>390712.96</v>
      </c>
      <c r="I49" s="3">
        <v>261354.16</v>
      </c>
      <c r="J49" s="7">
        <f t="shared" si="0"/>
        <v>0.6689160246949576</v>
      </c>
      <c r="K49" s="3">
        <v>261354.16</v>
      </c>
      <c r="L49" s="7">
        <f t="shared" si="1"/>
        <v>0.6689160246949576</v>
      </c>
      <c r="M49" s="1"/>
    </row>
    <row r="50" spans="1:13" ht="18.75" customHeight="1">
      <c r="A50" s="1"/>
      <c r="B50" s="44"/>
      <c r="C50" s="2" t="s">
        <v>13</v>
      </c>
      <c r="D50" s="4"/>
      <c r="E50" s="15"/>
      <c r="F50" s="15"/>
      <c r="G50" s="15"/>
      <c r="H50" s="3">
        <f>SUM(H48:H49)</f>
        <v>1135299.96</v>
      </c>
      <c r="I50" s="3">
        <f>SUM(I48:I49)</f>
        <v>828763.4700000001</v>
      </c>
      <c r="J50" s="7">
        <f t="shared" si="0"/>
        <v>0.7299951547606855</v>
      </c>
      <c r="K50" s="3">
        <f>SUM(K48:K49)</f>
        <v>828763.4700000001</v>
      </c>
      <c r="L50" s="7">
        <f t="shared" si="1"/>
        <v>0.7299951547606855</v>
      </c>
      <c r="M50" s="5"/>
    </row>
    <row r="51" spans="1:13" ht="27.75" customHeight="1">
      <c r="A51" s="1"/>
      <c r="B51" s="44"/>
      <c r="C51" s="44" t="s">
        <v>26</v>
      </c>
      <c r="D51" s="2" t="s">
        <v>7</v>
      </c>
      <c r="E51" s="13"/>
      <c r="F51" s="13"/>
      <c r="G51" s="13"/>
      <c r="H51" s="3">
        <v>105646.6</v>
      </c>
      <c r="I51" s="3">
        <v>2961.19</v>
      </c>
      <c r="J51" s="7">
        <f t="shared" si="0"/>
        <v>0.02802920302215121</v>
      </c>
      <c r="K51" s="3">
        <v>2961.19</v>
      </c>
      <c r="L51" s="7">
        <f t="shared" si="1"/>
        <v>0.02802920302215121</v>
      </c>
      <c r="M51" s="1"/>
    </row>
    <row r="52" spans="1:13" ht="27.75" customHeight="1">
      <c r="A52" s="1"/>
      <c r="B52" s="44"/>
      <c r="C52" s="44"/>
      <c r="D52" s="2" t="s">
        <v>8</v>
      </c>
      <c r="E52" s="13"/>
      <c r="F52" s="13"/>
      <c r="G52" s="13"/>
      <c r="H52" s="3">
        <v>1560269.94</v>
      </c>
      <c r="I52" s="3">
        <v>921189.39</v>
      </c>
      <c r="J52" s="7">
        <f t="shared" si="0"/>
        <v>0.5904038566557271</v>
      </c>
      <c r="K52" s="3">
        <v>921189.39</v>
      </c>
      <c r="L52" s="7">
        <f t="shared" si="1"/>
        <v>0.5904038566557271</v>
      </c>
      <c r="M52" s="1"/>
    </row>
    <row r="53" spans="1:13" ht="40.5" customHeight="1">
      <c r="A53" s="1"/>
      <c r="B53" s="44"/>
      <c r="C53" s="44"/>
      <c r="D53" s="2" t="s">
        <v>9</v>
      </c>
      <c r="E53" s="13"/>
      <c r="F53" s="13"/>
      <c r="G53" s="13"/>
      <c r="H53" s="3">
        <v>300389.67</v>
      </c>
      <c r="I53" s="3">
        <v>182510.14</v>
      </c>
      <c r="J53" s="7">
        <f t="shared" si="0"/>
        <v>0.607577950333645</v>
      </c>
      <c r="K53" s="3">
        <v>182510.14</v>
      </c>
      <c r="L53" s="7">
        <f t="shared" si="1"/>
        <v>0.607577950333645</v>
      </c>
      <c r="M53" s="1"/>
    </row>
    <row r="54" spans="1:13" ht="18.75" customHeight="1">
      <c r="A54" s="1"/>
      <c r="B54" s="44"/>
      <c r="C54" s="2" t="s">
        <v>13</v>
      </c>
      <c r="D54" s="4"/>
      <c r="E54" s="15"/>
      <c r="F54" s="15"/>
      <c r="G54" s="15"/>
      <c r="H54" s="3">
        <f>SUM(H51:H53)</f>
        <v>1966306.21</v>
      </c>
      <c r="I54" s="3">
        <f>SUM(I51:I53)</f>
        <v>1106660.72</v>
      </c>
      <c r="J54" s="7">
        <f t="shared" si="0"/>
        <v>0.5628119945773857</v>
      </c>
      <c r="K54" s="3">
        <f>SUM(K51:K53)</f>
        <v>1106660.72</v>
      </c>
      <c r="L54" s="7">
        <f t="shared" si="1"/>
        <v>0.5628119945773857</v>
      </c>
      <c r="M54" s="5"/>
    </row>
    <row r="55" spans="1:13" ht="33.75" customHeight="1">
      <c r="A55" s="1"/>
      <c r="B55" s="44"/>
      <c r="C55" s="45" t="s">
        <v>27</v>
      </c>
      <c r="D55" s="2" t="s">
        <v>7</v>
      </c>
      <c r="E55" s="13"/>
      <c r="F55" s="13"/>
      <c r="G55" s="13"/>
      <c r="H55" s="3">
        <v>9326</v>
      </c>
      <c r="I55" s="3">
        <v>7370.14</v>
      </c>
      <c r="J55" s="7">
        <f t="shared" si="0"/>
        <v>0.7902787904782329</v>
      </c>
      <c r="K55" s="3">
        <v>7370.14</v>
      </c>
      <c r="L55" s="7">
        <f t="shared" si="1"/>
        <v>0.7902787904782329</v>
      </c>
      <c r="M55" s="1"/>
    </row>
    <row r="56" spans="1:13" ht="33.75" customHeight="1">
      <c r="A56" s="1"/>
      <c r="B56" s="44"/>
      <c r="C56" s="63"/>
      <c r="D56" s="2" t="s">
        <v>8</v>
      </c>
      <c r="E56" s="13"/>
      <c r="F56" s="13"/>
      <c r="G56" s="13"/>
      <c r="H56" s="3">
        <v>4070.67</v>
      </c>
      <c r="I56" s="3">
        <v>3371.55</v>
      </c>
      <c r="J56" s="7">
        <f t="shared" si="0"/>
        <v>0.8282543168569302</v>
      </c>
      <c r="K56" s="3">
        <v>3371.55</v>
      </c>
      <c r="L56" s="7">
        <f t="shared" si="1"/>
        <v>0.8282543168569302</v>
      </c>
      <c r="M56" s="1"/>
    </row>
    <row r="57" spans="1:13" ht="33.75" customHeight="1">
      <c r="A57" s="1"/>
      <c r="B57" s="44"/>
      <c r="C57" s="46"/>
      <c r="D57" s="2" t="s">
        <v>9</v>
      </c>
      <c r="E57" s="13"/>
      <c r="F57" s="13"/>
      <c r="G57" s="13"/>
      <c r="H57" s="3">
        <v>147584.64</v>
      </c>
      <c r="I57" s="3">
        <v>68135.38</v>
      </c>
      <c r="J57" s="7">
        <f t="shared" si="0"/>
        <v>0.4616698594108438</v>
      </c>
      <c r="K57" s="3">
        <v>68135.38</v>
      </c>
      <c r="L57" s="7">
        <f t="shared" si="1"/>
        <v>0.4616698594108438</v>
      </c>
      <c r="M57" s="1"/>
    </row>
    <row r="58" spans="1:13" ht="18.75" customHeight="1">
      <c r="A58" s="1"/>
      <c r="B58" s="44"/>
      <c r="C58" s="2" t="s">
        <v>13</v>
      </c>
      <c r="D58" s="4"/>
      <c r="E58" s="15"/>
      <c r="F58" s="15"/>
      <c r="G58" s="15"/>
      <c r="H58" s="3">
        <f>SUM(H55:H57)</f>
        <v>160981.31000000003</v>
      </c>
      <c r="I58" s="3">
        <f>SUM(I55:I57)</f>
        <v>78877.07</v>
      </c>
      <c r="J58" s="7">
        <f t="shared" si="0"/>
        <v>0.4899765693296942</v>
      </c>
      <c r="K58" s="3">
        <f>SUM(K55:K57)</f>
        <v>78877.07</v>
      </c>
      <c r="L58" s="7">
        <f t="shared" si="1"/>
        <v>0.4899765693296942</v>
      </c>
      <c r="M58" s="5"/>
    </row>
    <row r="59" spans="1:13" ht="36.75" customHeight="1">
      <c r="A59" s="1"/>
      <c r="B59" s="44"/>
      <c r="C59" s="2" t="s">
        <v>24</v>
      </c>
      <c r="D59" s="2" t="s">
        <v>9</v>
      </c>
      <c r="E59" s="13"/>
      <c r="F59" s="13"/>
      <c r="G59" s="13"/>
      <c r="H59" s="3">
        <v>66306.9</v>
      </c>
      <c r="I59" s="3">
        <v>45356.38</v>
      </c>
      <c r="J59" s="7">
        <f t="shared" si="0"/>
        <v>0.684037106243845</v>
      </c>
      <c r="K59" s="3">
        <v>45356.38</v>
      </c>
      <c r="L59" s="7">
        <f t="shared" si="1"/>
        <v>0.684037106243845</v>
      </c>
      <c r="M59" s="1"/>
    </row>
    <row r="60" spans="1:13" ht="16.5" customHeight="1">
      <c r="A60" s="1"/>
      <c r="B60" s="44"/>
      <c r="C60" s="2" t="s">
        <v>13</v>
      </c>
      <c r="D60" s="4"/>
      <c r="E60" s="15"/>
      <c r="F60" s="15"/>
      <c r="G60" s="15"/>
      <c r="H60" s="3">
        <f>SUM(H59)</f>
        <v>66306.9</v>
      </c>
      <c r="I60" s="3">
        <f>SUM(I59)</f>
        <v>45356.38</v>
      </c>
      <c r="J60" s="7">
        <f t="shared" si="0"/>
        <v>0.684037106243845</v>
      </c>
      <c r="K60" s="3">
        <f>SUM(K59)</f>
        <v>45356.38</v>
      </c>
      <c r="L60" s="7">
        <f t="shared" si="1"/>
        <v>0.684037106243845</v>
      </c>
      <c r="M60" s="5"/>
    </row>
    <row r="61" spans="1:13" s="32" customFormat="1" ht="100.5" customHeight="1">
      <c r="A61" s="31"/>
      <c r="B61" s="54">
        <v>6</v>
      </c>
      <c r="C61" s="20" t="s">
        <v>33</v>
      </c>
      <c r="D61" s="20" t="s">
        <v>9</v>
      </c>
      <c r="E61" s="12"/>
      <c r="F61" s="12"/>
      <c r="G61" s="12"/>
      <c r="H61" s="8">
        <v>78428</v>
      </c>
      <c r="I61" s="8">
        <v>60473.07</v>
      </c>
      <c r="J61" s="6">
        <f t="shared" si="0"/>
        <v>0.7710647982863263</v>
      </c>
      <c r="K61" s="8">
        <v>60473.07</v>
      </c>
      <c r="L61" s="6">
        <f t="shared" si="1"/>
        <v>0.7710647982863263</v>
      </c>
      <c r="M61" s="31"/>
    </row>
    <row r="62" spans="1:13" s="32" customFormat="1" ht="18.75" customHeight="1">
      <c r="A62" s="31"/>
      <c r="B62" s="54"/>
      <c r="C62" s="18" t="s">
        <v>11</v>
      </c>
      <c r="D62" s="9"/>
      <c r="E62" s="12">
        <v>76050.18</v>
      </c>
      <c r="F62" s="12" t="e">
        <f>H61+#REF!</f>
        <v>#REF!</v>
      </c>
      <c r="G62" s="12" t="e">
        <f>E62-F62</f>
        <v>#REF!</v>
      </c>
      <c r="H62" s="8">
        <f>SUM(H61:H61)</f>
        <v>78428</v>
      </c>
      <c r="I62" s="8">
        <f>SUM(I61:I61)</f>
        <v>60473.07</v>
      </c>
      <c r="J62" s="6">
        <f t="shared" si="0"/>
        <v>0.7710647982863263</v>
      </c>
      <c r="K62" s="8">
        <f>SUM(K61:K61)</f>
        <v>60473.07</v>
      </c>
      <c r="L62" s="6">
        <f t="shared" si="1"/>
        <v>0.7710647982863263</v>
      </c>
      <c r="M62" s="33"/>
    </row>
    <row r="63" spans="1:13" ht="69.75" customHeight="1">
      <c r="A63" s="1"/>
      <c r="B63" s="54">
        <v>7</v>
      </c>
      <c r="C63" s="38" t="s">
        <v>86</v>
      </c>
      <c r="D63" s="18" t="s">
        <v>9</v>
      </c>
      <c r="E63" s="12"/>
      <c r="F63" s="12"/>
      <c r="G63" s="12"/>
      <c r="H63" s="8">
        <v>18719.1</v>
      </c>
      <c r="I63" s="8">
        <v>6736.9</v>
      </c>
      <c r="J63" s="6">
        <f t="shared" si="0"/>
        <v>0.3598944393694141</v>
      </c>
      <c r="K63" s="8">
        <v>6736.9</v>
      </c>
      <c r="L63" s="6">
        <f t="shared" si="1"/>
        <v>0.3598944393694141</v>
      </c>
      <c r="M63" s="1"/>
    </row>
    <row r="64" spans="1:13" ht="18" customHeight="1">
      <c r="A64" s="1"/>
      <c r="B64" s="54"/>
      <c r="C64" s="18" t="s">
        <v>11</v>
      </c>
      <c r="D64" s="9"/>
      <c r="E64" s="12">
        <v>13588.066</v>
      </c>
      <c r="F64" s="12">
        <f>H63</f>
        <v>18719.1</v>
      </c>
      <c r="G64" s="12">
        <f>E64-F64</f>
        <v>-5131.033999999998</v>
      </c>
      <c r="H64" s="8">
        <f>SUM(H63)</f>
        <v>18719.1</v>
      </c>
      <c r="I64" s="8">
        <f>SUM(I63)</f>
        <v>6736.9</v>
      </c>
      <c r="J64" s="6">
        <f t="shared" si="0"/>
        <v>0.3598944393694141</v>
      </c>
      <c r="K64" s="8">
        <f>SUM(K63)</f>
        <v>6736.9</v>
      </c>
      <c r="L64" s="6">
        <f t="shared" si="1"/>
        <v>0.3598944393694141</v>
      </c>
      <c r="M64" s="5"/>
    </row>
    <row r="65" spans="1:13" s="32" customFormat="1" ht="47.25" customHeight="1">
      <c r="A65" s="31"/>
      <c r="B65" s="54">
        <v>8</v>
      </c>
      <c r="C65" s="38" t="s">
        <v>87</v>
      </c>
      <c r="D65" s="18" t="s">
        <v>9</v>
      </c>
      <c r="E65" s="12"/>
      <c r="F65" s="12"/>
      <c r="G65" s="12"/>
      <c r="H65" s="8">
        <v>49.2</v>
      </c>
      <c r="I65" s="8">
        <v>48.24</v>
      </c>
      <c r="J65" s="6">
        <f t="shared" si="0"/>
        <v>0.9804878048780488</v>
      </c>
      <c r="K65" s="8">
        <v>0</v>
      </c>
      <c r="L65" s="6">
        <f t="shared" si="1"/>
        <v>0</v>
      </c>
      <c r="M65" s="31"/>
    </row>
    <row r="66" spans="1:13" s="32" customFormat="1" ht="18.75" customHeight="1">
      <c r="A66" s="31"/>
      <c r="B66" s="54"/>
      <c r="C66" s="18" t="s">
        <v>11</v>
      </c>
      <c r="D66" s="9"/>
      <c r="E66" s="12">
        <v>749.4</v>
      </c>
      <c r="F66" s="12">
        <f>H65</f>
        <v>49.2</v>
      </c>
      <c r="G66" s="12">
        <f>E66-F66</f>
        <v>700.1999999999999</v>
      </c>
      <c r="H66" s="8">
        <f>SUM(H65)</f>
        <v>49.2</v>
      </c>
      <c r="I66" s="8">
        <f>SUM(I65)</f>
        <v>48.24</v>
      </c>
      <c r="J66" s="6">
        <f t="shared" si="0"/>
        <v>0.9804878048780488</v>
      </c>
      <c r="K66" s="8">
        <f>SUM(K65)</f>
        <v>0</v>
      </c>
      <c r="L66" s="6">
        <f t="shared" si="1"/>
        <v>0</v>
      </c>
      <c r="M66" s="33"/>
    </row>
    <row r="67" spans="1:13" s="32" customFormat="1" ht="37.5" customHeight="1">
      <c r="A67" s="31"/>
      <c r="B67" s="54">
        <v>9</v>
      </c>
      <c r="C67" s="54" t="s">
        <v>34</v>
      </c>
      <c r="D67" s="18" t="s">
        <v>9</v>
      </c>
      <c r="E67" s="12"/>
      <c r="F67" s="12"/>
      <c r="G67" s="12"/>
      <c r="H67" s="8">
        <f>H70+H73+H76+H79+H82</f>
        <v>27395.7</v>
      </c>
      <c r="I67" s="8">
        <f>I70+I73+I76+I79+I82</f>
        <v>14604.47</v>
      </c>
      <c r="J67" s="6">
        <f t="shared" si="0"/>
        <v>0.5330935146756608</v>
      </c>
      <c r="K67" s="8">
        <f>K70+K73+K76+K79+K82</f>
        <v>14604.47</v>
      </c>
      <c r="L67" s="6">
        <f t="shared" si="1"/>
        <v>0.5330935146756608</v>
      </c>
      <c r="M67" s="33"/>
    </row>
    <row r="68" spans="1:13" s="32" customFormat="1" ht="17.25" customHeight="1">
      <c r="A68" s="31"/>
      <c r="B68" s="54"/>
      <c r="C68" s="54"/>
      <c r="D68" s="18" t="s">
        <v>10</v>
      </c>
      <c r="E68" s="12"/>
      <c r="F68" s="12"/>
      <c r="G68" s="12"/>
      <c r="H68" s="8">
        <f>H71+H74+H77+H80</f>
        <v>21556.8</v>
      </c>
      <c r="I68" s="8">
        <f>I71+I74+I77+I80</f>
        <v>17872.3</v>
      </c>
      <c r="J68" s="6">
        <f t="shared" si="0"/>
        <v>0.8290794552067097</v>
      </c>
      <c r="K68" s="8">
        <f>K71+K74+K77+K80</f>
        <v>17872.3</v>
      </c>
      <c r="L68" s="6">
        <f t="shared" si="1"/>
        <v>0.8290794552067097</v>
      </c>
      <c r="M68" s="31"/>
    </row>
    <row r="69" spans="1:13" s="32" customFormat="1" ht="18" customHeight="1">
      <c r="A69" s="31"/>
      <c r="B69" s="54"/>
      <c r="C69" s="18" t="s">
        <v>11</v>
      </c>
      <c r="D69" s="9"/>
      <c r="E69" s="12">
        <v>29762</v>
      </c>
      <c r="F69" s="12">
        <f>H67</f>
        <v>27395.7</v>
      </c>
      <c r="G69" s="12">
        <f>E69-F69</f>
        <v>2366.2999999999993</v>
      </c>
      <c r="H69" s="8">
        <f>SUM(H67:H68)</f>
        <v>48952.5</v>
      </c>
      <c r="I69" s="8">
        <f>SUM(I67:I68)</f>
        <v>32476.769999999997</v>
      </c>
      <c r="J69" s="6">
        <f t="shared" si="0"/>
        <v>0.6634343496246361</v>
      </c>
      <c r="K69" s="8">
        <f>SUM(K67:K68)</f>
        <v>32476.769999999997</v>
      </c>
      <c r="L69" s="6">
        <f t="shared" si="1"/>
        <v>0.6634343496246361</v>
      </c>
      <c r="M69" s="33"/>
    </row>
    <row r="70" spans="1:13" ht="37.5" customHeight="1">
      <c r="A70" s="1"/>
      <c r="B70" s="44"/>
      <c r="C70" s="44" t="s">
        <v>39</v>
      </c>
      <c r="D70" s="2" t="s">
        <v>9</v>
      </c>
      <c r="E70" s="13"/>
      <c r="F70" s="13"/>
      <c r="G70" s="13"/>
      <c r="H70" s="22">
        <v>18076.3</v>
      </c>
      <c r="I70" s="22">
        <v>11570.34</v>
      </c>
      <c r="J70" s="7">
        <f t="shared" si="0"/>
        <v>0.6400834241520665</v>
      </c>
      <c r="K70" s="22">
        <v>11570.34</v>
      </c>
      <c r="L70" s="7">
        <f t="shared" si="1"/>
        <v>0.6400834241520665</v>
      </c>
      <c r="M70" s="1"/>
    </row>
    <row r="71" spans="1:14" ht="16.5" customHeight="1">
      <c r="A71" s="1"/>
      <c r="B71" s="44"/>
      <c r="C71" s="44"/>
      <c r="D71" s="2" t="s">
        <v>10</v>
      </c>
      <c r="E71" s="13"/>
      <c r="F71" s="13"/>
      <c r="G71" s="13"/>
      <c r="H71" s="22">
        <v>1036.8</v>
      </c>
      <c r="I71" s="22">
        <v>1036.8</v>
      </c>
      <c r="J71" s="7">
        <f t="shared" si="0"/>
        <v>1</v>
      </c>
      <c r="K71" s="22">
        <v>1036.8</v>
      </c>
      <c r="L71" s="7">
        <f t="shared" si="1"/>
        <v>1</v>
      </c>
      <c r="M71" s="1"/>
      <c r="N71" s="3"/>
    </row>
    <row r="72" spans="1:13" ht="18.75" customHeight="1">
      <c r="A72" s="1"/>
      <c r="B72" s="44"/>
      <c r="C72" s="2" t="s">
        <v>13</v>
      </c>
      <c r="D72" s="4"/>
      <c r="E72" s="15"/>
      <c r="F72" s="15"/>
      <c r="G72" s="15"/>
      <c r="H72" s="22">
        <f>SUM(H70:H71)</f>
        <v>19113.1</v>
      </c>
      <c r="I72" s="22">
        <f>SUM(I70:I71)</f>
        <v>12607.14</v>
      </c>
      <c r="J72" s="7">
        <f t="shared" si="0"/>
        <v>0.6596072850557995</v>
      </c>
      <c r="K72" s="22">
        <f>SUM(K70:K71)</f>
        <v>12607.14</v>
      </c>
      <c r="L72" s="7">
        <f t="shared" si="1"/>
        <v>0.6596072850557995</v>
      </c>
      <c r="M72" s="5"/>
    </row>
    <row r="73" spans="1:13" ht="38.25" customHeight="1">
      <c r="A73" s="1"/>
      <c r="B73" s="44"/>
      <c r="C73" s="45" t="s">
        <v>40</v>
      </c>
      <c r="D73" s="2" t="s">
        <v>9</v>
      </c>
      <c r="E73" s="13"/>
      <c r="F73" s="13"/>
      <c r="G73" s="13"/>
      <c r="H73" s="3">
        <v>771.5</v>
      </c>
      <c r="I73" s="3">
        <v>384.6</v>
      </c>
      <c r="J73" s="7">
        <f t="shared" si="0"/>
        <v>0.49850939727802984</v>
      </c>
      <c r="K73" s="3">
        <v>384.6</v>
      </c>
      <c r="L73" s="7">
        <f t="shared" si="1"/>
        <v>0.49850939727802984</v>
      </c>
      <c r="M73" s="1"/>
    </row>
    <row r="74" spans="1:13" ht="16.5" customHeight="1">
      <c r="A74" s="1"/>
      <c r="B74" s="44"/>
      <c r="C74" s="46"/>
      <c r="D74" s="2" t="s">
        <v>10</v>
      </c>
      <c r="E74" s="13"/>
      <c r="F74" s="13"/>
      <c r="G74" s="13"/>
      <c r="H74" s="22">
        <v>200</v>
      </c>
      <c r="I74" s="22">
        <v>166</v>
      </c>
      <c r="J74" s="7">
        <f>I74/H74</f>
        <v>0.83</v>
      </c>
      <c r="K74" s="22">
        <v>166</v>
      </c>
      <c r="L74" s="7">
        <f>K74/H74</f>
        <v>0.83</v>
      </c>
      <c r="M74" s="1"/>
    </row>
    <row r="75" spans="1:13" ht="15.75" customHeight="1">
      <c r="A75" s="1"/>
      <c r="B75" s="44"/>
      <c r="C75" s="2" t="s">
        <v>13</v>
      </c>
      <c r="D75" s="4"/>
      <c r="E75" s="15"/>
      <c r="F75" s="15"/>
      <c r="G75" s="15"/>
      <c r="H75" s="3">
        <f>SUM(H73:H74)</f>
        <v>971.5</v>
      </c>
      <c r="I75" s="3">
        <f>SUM(I73:I74)</f>
        <v>550.6</v>
      </c>
      <c r="J75" s="7">
        <f aca="true" t="shared" si="2" ref="J75:J141">I75/H75</f>
        <v>0.5667524446731859</v>
      </c>
      <c r="K75" s="3">
        <f>SUM(K73:K74)</f>
        <v>550.6</v>
      </c>
      <c r="L75" s="7">
        <f aca="true" t="shared" si="3" ref="L75:L141">K75/H75</f>
        <v>0.5667524446731859</v>
      </c>
      <c r="M75" s="5"/>
    </row>
    <row r="76" spans="1:13" ht="36" customHeight="1">
      <c r="A76" s="1"/>
      <c r="B76" s="44"/>
      <c r="C76" s="44" t="s">
        <v>41</v>
      </c>
      <c r="D76" s="2" t="s">
        <v>9</v>
      </c>
      <c r="E76" s="13"/>
      <c r="F76" s="13"/>
      <c r="G76" s="13"/>
      <c r="H76" s="3">
        <v>3476.7</v>
      </c>
      <c r="I76" s="3">
        <v>621.29</v>
      </c>
      <c r="J76" s="7">
        <f t="shared" si="2"/>
        <v>0.17870106710386285</v>
      </c>
      <c r="K76" s="3">
        <v>621.29</v>
      </c>
      <c r="L76" s="7">
        <f t="shared" si="3"/>
        <v>0.17870106710386285</v>
      </c>
      <c r="M76" s="1"/>
    </row>
    <row r="77" spans="1:13" ht="18.75" customHeight="1">
      <c r="A77" s="1"/>
      <c r="B77" s="44"/>
      <c r="C77" s="44"/>
      <c r="D77" s="2" t="s">
        <v>10</v>
      </c>
      <c r="E77" s="13"/>
      <c r="F77" s="13"/>
      <c r="G77" s="13"/>
      <c r="H77" s="3">
        <v>20020</v>
      </c>
      <c r="I77" s="3">
        <v>16380.5</v>
      </c>
      <c r="J77" s="7">
        <f t="shared" si="2"/>
        <v>0.8182067932067932</v>
      </c>
      <c r="K77" s="3">
        <v>16380.5</v>
      </c>
      <c r="L77" s="7">
        <f t="shared" si="3"/>
        <v>0.8182067932067932</v>
      </c>
      <c r="M77" s="1"/>
    </row>
    <row r="78" spans="1:13" ht="18.75" customHeight="1">
      <c r="A78" s="1"/>
      <c r="B78" s="44"/>
      <c r="C78" s="2" t="s">
        <v>13</v>
      </c>
      <c r="D78" s="4"/>
      <c r="E78" s="15"/>
      <c r="F78" s="15"/>
      <c r="G78" s="15"/>
      <c r="H78" s="3">
        <f>SUM(H76:H77)</f>
        <v>23496.7</v>
      </c>
      <c r="I78" s="3">
        <f>SUM(I76:I77)</f>
        <v>17001.79</v>
      </c>
      <c r="J78" s="7">
        <f t="shared" si="2"/>
        <v>0.7235820349240532</v>
      </c>
      <c r="K78" s="3">
        <f>SUM(K76:K77)</f>
        <v>17001.79</v>
      </c>
      <c r="L78" s="7">
        <f t="shared" si="3"/>
        <v>0.7235820349240532</v>
      </c>
      <c r="M78" s="5"/>
    </row>
    <row r="79" spans="1:13" ht="36.75" customHeight="1">
      <c r="A79" s="1"/>
      <c r="B79" s="44"/>
      <c r="C79" s="44" t="s">
        <v>42</v>
      </c>
      <c r="D79" s="2" t="s">
        <v>9</v>
      </c>
      <c r="E79" s="13"/>
      <c r="F79" s="13"/>
      <c r="G79" s="13"/>
      <c r="H79" s="3">
        <v>1314.7</v>
      </c>
      <c r="I79" s="3">
        <v>112.48</v>
      </c>
      <c r="J79" s="7">
        <f t="shared" si="2"/>
        <v>0.08555564006997794</v>
      </c>
      <c r="K79" s="3">
        <v>112.48</v>
      </c>
      <c r="L79" s="7">
        <f t="shared" si="3"/>
        <v>0.08555564006997794</v>
      </c>
      <c r="M79" s="1"/>
    </row>
    <row r="80" spans="1:13" ht="15" customHeight="1">
      <c r="A80" s="1"/>
      <c r="B80" s="44"/>
      <c r="C80" s="44"/>
      <c r="D80" s="2" t="s">
        <v>10</v>
      </c>
      <c r="E80" s="13"/>
      <c r="F80" s="13"/>
      <c r="G80" s="13"/>
      <c r="H80" s="3">
        <v>300</v>
      </c>
      <c r="I80" s="3">
        <v>289</v>
      </c>
      <c r="J80" s="7">
        <f t="shared" si="2"/>
        <v>0.9633333333333334</v>
      </c>
      <c r="K80" s="3">
        <v>289</v>
      </c>
      <c r="L80" s="7">
        <f t="shared" si="3"/>
        <v>0.9633333333333334</v>
      </c>
      <c r="M80" s="1"/>
    </row>
    <row r="81" spans="1:13" ht="18.75" customHeight="1">
      <c r="A81" s="1"/>
      <c r="B81" s="44"/>
      <c r="C81" s="2" t="s">
        <v>13</v>
      </c>
      <c r="D81" s="4"/>
      <c r="E81" s="15"/>
      <c r="F81" s="15"/>
      <c r="G81" s="15"/>
      <c r="H81" s="3">
        <f>SUM(H79:H80)</f>
        <v>1614.7</v>
      </c>
      <c r="I81" s="3">
        <f>SUM(I79:I80)</f>
        <v>401.48</v>
      </c>
      <c r="J81" s="7">
        <f t="shared" si="2"/>
        <v>0.24864061435560786</v>
      </c>
      <c r="K81" s="3">
        <f>SUM(K79:K80)</f>
        <v>401.48</v>
      </c>
      <c r="L81" s="7">
        <f t="shared" si="3"/>
        <v>0.24864061435560786</v>
      </c>
      <c r="M81" s="5"/>
    </row>
    <row r="82" spans="1:13" ht="36.75" customHeight="1">
      <c r="A82" s="1"/>
      <c r="B82" s="44"/>
      <c r="C82" s="2" t="s">
        <v>43</v>
      </c>
      <c r="D82" s="2" t="s">
        <v>9</v>
      </c>
      <c r="E82" s="13"/>
      <c r="F82" s="13"/>
      <c r="G82" s="13"/>
      <c r="H82" s="3">
        <v>3756.5</v>
      </c>
      <c r="I82" s="3">
        <v>1915.76</v>
      </c>
      <c r="J82" s="7">
        <f t="shared" si="2"/>
        <v>0.5099853587115666</v>
      </c>
      <c r="K82" s="3">
        <v>1915.76</v>
      </c>
      <c r="L82" s="7">
        <f t="shared" si="3"/>
        <v>0.5099853587115666</v>
      </c>
      <c r="M82" s="1"/>
    </row>
    <row r="83" spans="1:13" ht="18.75" customHeight="1">
      <c r="A83" s="1"/>
      <c r="B83" s="44"/>
      <c r="C83" s="2" t="s">
        <v>13</v>
      </c>
      <c r="D83" s="4"/>
      <c r="E83" s="15"/>
      <c r="F83" s="15"/>
      <c r="G83" s="15"/>
      <c r="H83" s="3">
        <f>SUM(H82)</f>
        <v>3756.5</v>
      </c>
      <c r="I83" s="3">
        <f>SUM(I82)</f>
        <v>1915.76</v>
      </c>
      <c r="J83" s="7">
        <f t="shared" si="2"/>
        <v>0.5099853587115666</v>
      </c>
      <c r="K83" s="3">
        <f>SUM(K82)</f>
        <v>1915.76</v>
      </c>
      <c r="L83" s="7">
        <f t="shared" si="3"/>
        <v>0.5099853587115666</v>
      </c>
      <c r="M83" s="5"/>
    </row>
    <row r="84" spans="1:13" ht="72" customHeight="1">
      <c r="A84" s="1"/>
      <c r="B84" s="54">
        <v>10</v>
      </c>
      <c r="C84" s="18" t="s">
        <v>79</v>
      </c>
      <c r="D84" s="18" t="s">
        <v>9</v>
      </c>
      <c r="E84" s="12"/>
      <c r="F84" s="12"/>
      <c r="G84" s="12"/>
      <c r="H84" s="8">
        <v>62591.2</v>
      </c>
      <c r="I84" s="8">
        <v>28506.6</v>
      </c>
      <c r="J84" s="6">
        <f t="shared" si="2"/>
        <v>0.4554410204629405</v>
      </c>
      <c r="K84" s="8">
        <v>28506.6</v>
      </c>
      <c r="L84" s="6">
        <f t="shared" si="3"/>
        <v>0.4554410204629405</v>
      </c>
      <c r="M84" s="5"/>
    </row>
    <row r="85" spans="1:13" ht="18.75" customHeight="1">
      <c r="A85" s="1"/>
      <c r="B85" s="54"/>
      <c r="C85" s="18" t="s">
        <v>11</v>
      </c>
      <c r="D85" s="9"/>
      <c r="E85" s="12">
        <v>66500.7</v>
      </c>
      <c r="F85" s="12">
        <f>H84</f>
        <v>62591.2</v>
      </c>
      <c r="G85" s="12">
        <f>E85-F85</f>
        <v>3909.5</v>
      </c>
      <c r="H85" s="8">
        <f>SUM(H84)</f>
        <v>62591.2</v>
      </c>
      <c r="I85" s="8">
        <f>SUM(I84)</f>
        <v>28506.6</v>
      </c>
      <c r="J85" s="6">
        <f t="shared" si="2"/>
        <v>0.4554410204629405</v>
      </c>
      <c r="K85" s="8">
        <f>SUM(K84)</f>
        <v>28506.6</v>
      </c>
      <c r="L85" s="6">
        <f t="shared" si="3"/>
        <v>0.4554410204629405</v>
      </c>
      <c r="M85" s="5"/>
    </row>
    <row r="86" spans="1:13" ht="18.75" customHeight="1">
      <c r="A86" s="1"/>
      <c r="B86" s="54">
        <v>11</v>
      </c>
      <c r="C86" s="54" t="s">
        <v>35</v>
      </c>
      <c r="D86" s="18" t="s">
        <v>7</v>
      </c>
      <c r="E86" s="12"/>
      <c r="F86" s="12"/>
      <c r="G86" s="12"/>
      <c r="H86" s="8">
        <f>H102+H106+H110</f>
        <v>16356.699999999999</v>
      </c>
      <c r="I86" s="8">
        <f>I102+I106+I110</f>
        <v>6300.53</v>
      </c>
      <c r="J86" s="6">
        <f t="shared" si="2"/>
        <v>0.3851956690530486</v>
      </c>
      <c r="K86" s="8">
        <f>K102+K106+K110</f>
        <v>6300.53</v>
      </c>
      <c r="L86" s="6">
        <f t="shared" si="3"/>
        <v>0.3851956690530486</v>
      </c>
      <c r="M86" s="1"/>
    </row>
    <row r="87" spans="1:13" ht="28.5" customHeight="1">
      <c r="A87" s="1"/>
      <c r="B87" s="54"/>
      <c r="C87" s="54"/>
      <c r="D87" s="18" t="s">
        <v>8</v>
      </c>
      <c r="E87" s="12"/>
      <c r="F87" s="12"/>
      <c r="G87" s="12"/>
      <c r="H87" s="8">
        <f>H99+H103+H107+H111</f>
        <v>18872.1</v>
      </c>
      <c r="I87" s="8">
        <f>I99+I103+I107+I111</f>
        <v>8971.060000000001</v>
      </c>
      <c r="J87" s="6">
        <f t="shared" si="2"/>
        <v>0.4753609826145475</v>
      </c>
      <c r="K87" s="8">
        <f>K99+K103+K107+K111</f>
        <v>8971.060000000001</v>
      </c>
      <c r="L87" s="6">
        <f t="shared" si="3"/>
        <v>0.4753609826145475</v>
      </c>
      <c r="M87" s="1"/>
    </row>
    <row r="88" spans="1:16" ht="37.5" customHeight="1">
      <c r="A88" s="1"/>
      <c r="B88" s="54"/>
      <c r="C88" s="54"/>
      <c r="D88" s="18" t="s">
        <v>9</v>
      </c>
      <c r="E88" s="12"/>
      <c r="F88" s="12"/>
      <c r="G88" s="12"/>
      <c r="H88" s="8">
        <f>H91+H94+H96+H100+H104+H108+H112</f>
        <v>481367.26</v>
      </c>
      <c r="I88" s="8">
        <f>I91+I94+I96+I100+I104+I108+I112</f>
        <v>299182.83999999997</v>
      </c>
      <c r="J88" s="6">
        <f t="shared" si="2"/>
        <v>0.6215271890323408</v>
      </c>
      <c r="K88" s="8">
        <f>K91+K94+K96+K100+K104+K108+K112</f>
        <v>299182.83999999997</v>
      </c>
      <c r="L88" s="6">
        <f t="shared" si="3"/>
        <v>0.6215271890323408</v>
      </c>
      <c r="M88" s="1"/>
      <c r="P88" s="37"/>
    </row>
    <row r="89" spans="1:16" ht="18.75" customHeight="1">
      <c r="A89" s="1"/>
      <c r="B89" s="54"/>
      <c r="C89" s="54"/>
      <c r="D89" s="18" t="s">
        <v>10</v>
      </c>
      <c r="E89" s="12"/>
      <c r="F89" s="12"/>
      <c r="G89" s="12"/>
      <c r="H89" s="8">
        <f>H92+H97+H114</f>
        <v>3830610</v>
      </c>
      <c r="I89" s="8">
        <f>I92+I97+I114</f>
        <v>1385199</v>
      </c>
      <c r="J89" s="6">
        <f t="shared" si="2"/>
        <v>0.36161316343872124</v>
      </c>
      <c r="K89" s="8">
        <f>K92+K97+K114</f>
        <v>1385199</v>
      </c>
      <c r="L89" s="6">
        <f t="shared" si="3"/>
        <v>0.36161316343872124</v>
      </c>
      <c r="M89" s="5"/>
      <c r="P89" s="37"/>
    </row>
    <row r="90" spans="1:13" ht="18.75" customHeight="1">
      <c r="A90" s="1"/>
      <c r="B90" s="54"/>
      <c r="C90" s="18" t="s">
        <v>11</v>
      </c>
      <c r="D90" s="9"/>
      <c r="E90" s="12">
        <v>842063.62</v>
      </c>
      <c r="F90" s="12">
        <f>H86+H87+H88</f>
        <v>516596.06</v>
      </c>
      <c r="G90" s="12">
        <f>E90-F90</f>
        <v>325467.56</v>
      </c>
      <c r="H90" s="8">
        <f>SUM(H86:H89)</f>
        <v>4347206.06</v>
      </c>
      <c r="I90" s="8">
        <f>SUM(I86:I89)</f>
        <v>1699653.43</v>
      </c>
      <c r="J90" s="6">
        <f t="shared" si="2"/>
        <v>0.39097604450799833</v>
      </c>
      <c r="K90" s="8">
        <f>SUM(K86:K89)</f>
        <v>1699653.43</v>
      </c>
      <c r="L90" s="6">
        <f t="shared" si="3"/>
        <v>0.39097604450799833</v>
      </c>
      <c r="M90" s="5"/>
    </row>
    <row r="91" spans="1:13" ht="38.25" customHeight="1">
      <c r="A91" s="1"/>
      <c r="B91" s="44"/>
      <c r="C91" s="44" t="s">
        <v>44</v>
      </c>
      <c r="D91" s="2" t="s">
        <v>9</v>
      </c>
      <c r="E91" s="13"/>
      <c r="F91" s="13"/>
      <c r="G91" s="13"/>
      <c r="H91" s="3">
        <v>25321.14</v>
      </c>
      <c r="I91" s="3">
        <v>9479.38</v>
      </c>
      <c r="J91" s="7">
        <f t="shared" si="2"/>
        <v>0.37436624101442506</v>
      </c>
      <c r="K91" s="22">
        <v>9479.38</v>
      </c>
      <c r="L91" s="7">
        <f t="shared" si="3"/>
        <v>0.37436624101442506</v>
      </c>
      <c r="M91" s="1"/>
    </row>
    <row r="92" spans="1:13" ht="18.75" customHeight="1">
      <c r="A92" s="1"/>
      <c r="B92" s="44"/>
      <c r="C92" s="44"/>
      <c r="D92" s="2" t="s">
        <v>10</v>
      </c>
      <c r="E92" s="13"/>
      <c r="F92" s="13"/>
      <c r="G92" s="13"/>
      <c r="H92" s="3">
        <v>117000</v>
      </c>
      <c r="I92" s="3">
        <v>74200</v>
      </c>
      <c r="J92" s="7">
        <f t="shared" si="2"/>
        <v>0.6341880341880342</v>
      </c>
      <c r="K92" s="22">
        <v>74200</v>
      </c>
      <c r="L92" s="7">
        <f t="shared" si="3"/>
        <v>0.6341880341880342</v>
      </c>
      <c r="M92" s="1"/>
    </row>
    <row r="93" spans="1:13" ht="18.75" customHeight="1">
      <c r="A93" s="1"/>
      <c r="B93" s="44"/>
      <c r="C93" s="2" t="s">
        <v>13</v>
      </c>
      <c r="D93" s="4"/>
      <c r="E93" s="15"/>
      <c r="F93" s="15"/>
      <c r="G93" s="15"/>
      <c r="H93" s="3">
        <f>SUM(H91:H92)</f>
        <v>142321.14</v>
      </c>
      <c r="I93" s="3">
        <f>SUM(I91:I92)</f>
        <v>83679.38</v>
      </c>
      <c r="J93" s="7">
        <f t="shared" si="2"/>
        <v>0.5879617040729156</v>
      </c>
      <c r="K93" s="3">
        <f>SUM(K91:K92)</f>
        <v>83679.38</v>
      </c>
      <c r="L93" s="7">
        <f t="shared" si="3"/>
        <v>0.5879617040729156</v>
      </c>
      <c r="M93" s="5"/>
    </row>
    <row r="94" spans="1:13" ht="45.75" customHeight="1">
      <c r="A94" s="1"/>
      <c r="B94" s="44"/>
      <c r="C94" s="2" t="s">
        <v>45</v>
      </c>
      <c r="D94" s="2" t="s">
        <v>9</v>
      </c>
      <c r="E94" s="13"/>
      <c r="F94" s="13"/>
      <c r="G94" s="13"/>
      <c r="H94" s="3">
        <v>5700</v>
      </c>
      <c r="I94" s="3">
        <v>285.28</v>
      </c>
      <c r="J94" s="7">
        <f t="shared" si="2"/>
        <v>0.05004912280701754</v>
      </c>
      <c r="K94" s="22">
        <v>285.28</v>
      </c>
      <c r="L94" s="7">
        <f t="shared" si="3"/>
        <v>0.05004912280701754</v>
      </c>
      <c r="M94" s="1"/>
    </row>
    <row r="95" spans="1:13" ht="18.75" customHeight="1">
      <c r="A95" s="1"/>
      <c r="B95" s="44"/>
      <c r="C95" s="2" t="s">
        <v>13</v>
      </c>
      <c r="D95" s="4"/>
      <c r="E95" s="15"/>
      <c r="F95" s="15"/>
      <c r="G95" s="15"/>
      <c r="H95" s="3">
        <f>SUM(H94:H94)</f>
        <v>5700</v>
      </c>
      <c r="I95" s="3">
        <f>SUM(I94:I94)</f>
        <v>285.28</v>
      </c>
      <c r="J95" s="7">
        <f t="shared" si="2"/>
        <v>0.05004912280701754</v>
      </c>
      <c r="K95" s="22">
        <f>SUM(K94:K94)</f>
        <v>285.28</v>
      </c>
      <c r="L95" s="7">
        <f t="shared" si="3"/>
        <v>0.05004912280701754</v>
      </c>
      <c r="M95" s="5"/>
    </row>
    <row r="96" spans="1:13" ht="36.75" customHeight="1">
      <c r="A96" s="1"/>
      <c r="B96" s="44"/>
      <c r="C96" s="44" t="s">
        <v>46</v>
      </c>
      <c r="D96" s="2" t="s">
        <v>9</v>
      </c>
      <c r="E96" s="13"/>
      <c r="F96" s="13"/>
      <c r="G96" s="13"/>
      <c r="H96" s="3">
        <v>36713.9</v>
      </c>
      <c r="I96" s="3">
        <v>20564.54</v>
      </c>
      <c r="J96" s="7">
        <f t="shared" si="2"/>
        <v>0.5601295422169805</v>
      </c>
      <c r="K96" s="3">
        <v>20564.54</v>
      </c>
      <c r="L96" s="7">
        <f t="shared" si="3"/>
        <v>0.5601295422169805</v>
      </c>
      <c r="M96" s="1"/>
    </row>
    <row r="97" spans="1:13" ht="18.75" customHeight="1">
      <c r="A97" s="1"/>
      <c r="B97" s="44"/>
      <c r="C97" s="44"/>
      <c r="D97" s="2" t="s">
        <v>10</v>
      </c>
      <c r="E97" s="13"/>
      <c r="F97" s="13"/>
      <c r="G97" s="13"/>
      <c r="H97" s="3">
        <v>1030</v>
      </c>
      <c r="I97" s="3">
        <v>749</v>
      </c>
      <c r="J97" s="7">
        <f t="shared" si="2"/>
        <v>0.7271844660194174</v>
      </c>
      <c r="K97" s="3">
        <v>749</v>
      </c>
      <c r="L97" s="7">
        <f t="shared" si="3"/>
        <v>0.7271844660194174</v>
      </c>
      <c r="M97" s="1"/>
    </row>
    <row r="98" spans="1:13" ht="18.75" customHeight="1">
      <c r="A98" s="1"/>
      <c r="B98" s="44"/>
      <c r="C98" s="2" t="s">
        <v>13</v>
      </c>
      <c r="D98" s="4"/>
      <c r="E98" s="15"/>
      <c r="F98" s="15"/>
      <c r="G98" s="15"/>
      <c r="H98" s="3">
        <f>SUM(H96:H97)</f>
        <v>37743.9</v>
      </c>
      <c r="I98" s="3">
        <f>SUM(I96:I97)</f>
        <v>21313.54</v>
      </c>
      <c r="J98" s="7">
        <f t="shared" si="2"/>
        <v>0.5646883337439957</v>
      </c>
      <c r="K98" s="3">
        <f>SUM(K96:K97)</f>
        <v>21313.54</v>
      </c>
      <c r="L98" s="7">
        <f t="shared" si="3"/>
        <v>0.5646883337439957</v>
      </c>
      <c r="M98" s="5"/>
    </row>
    <row r="99" spans="1:13" ht="23.25" customHeight="1">
      <c r="A99" s="1"/>
      <c r="B99" s="44"/>
      <c r="C99" s="44" t="s">
        <v>47</v>
      </c>
      <c r="D99" s="2" t="s">
        <v>8</v>
      </c>
      <c r="E99" s="13"/>
      <c r="F99" s="13"/>
      <c r="G99" s="13"/>
      <c r="H99" s="3">
        <v>317</v>
      </c>
      <c r="I99" s="3">
        <v>36</v>
      </c>
      <c r="J99" s="7">
        <f t="shared" si="2"/>
        <v>0.11356466876971609</v>
      </c>
      <c r="K99" s="3">
        <v>36</v>
      </c>
      <c r="L99" s="7">
        <f t="shared" si="3"/>
        <v>0.11356466876971609</v>
      </c>
      <c r="M99" s="1"/>
    </row>
    <row r="100" spans="1:16" ht="39" customHeight="1">
      <c r="A100" s="1"/>
      <c r="B100" s="44"/>
      <c r="C100" s="44"/>
      <c r="D100" s="2" t="s">
        <v>9</v>
      </c>
      <c r="E100" s="13"/>
      <c r="F100" s="13"/>
      <c r="G100" s="13"/>
      <c r="H100" s="3">
        <v>210</v>
      </c>
      <c r="I100" s="3">
        <v>36.76</v>
      </c>
      <c r="J100" s="7">
        <f t="shared" si="2"/>
        <v>0.17504761904761904</v>
      </c>
      <c r="K100" s="3">
        <v>36.76</v>
      </c>
      <c r="L100" s="7">
        <f t="shared" si="3"/>
        <v>0.17504761904761904</v>
      </c>
      <c r="M100" s="1"/>
      <c r="P100" s="37"/>
    </row>
    <row r="101" spans="1:13" ht="18.75" customHeight="1">
      <c r="A101" s="1"/>
      <c r="B101" s="44"/>
      <c r="C101" s="2" t="s">
        <v>13</v>
      </c>
      <c r="D101" s="4"/>
      <c r="E101" s="15"/>
      <c r="F101" s="15"/>
      <c r="G101" s="15"/>
      <c r="H101" s="3">
        <f>SUM(H99:H100)</f>
        <v>527</v>
      </c>
      <c r="I101" s="3">
        <f>SUM(I99:I100)</f>
        <v>72.75999999999999</v>
      </c>
      <c r="J101" s="7">
        <f t="shared" si="2"/>
        <v>0.13806451612903223</v>
      </c>
      <c r="K101" s="3">
        <f>SUM(K99:K100)</f>
        <v>72.75999999999999</v>
      </c>
      <c r="L101" s="7">
        <f t="shared" si="3"/>
        <v>0.13806451612903223</v>
      </c>
      <c r="M101" s="5"/>
    </row>
    <row r="102" spans="1:13" ht="29.25" customHeight="1">
      <c r="A102" s="1"/>
      <c r="B102" s="44"/>
      <c r="C102" s="44" t="s">
        <v>48</v>
      </c>
      <c r="D102" s="2" t="s">
        <v>7</v>
      </c>
      <c r="E102" s="13"/>
      <c r="F102" s="13"/>
      <c r="G102" s="13"/>
      <c r="H102" s="3">
        <v>4851</v>
      </c>
      <c r="I102" s="3">
        <v>0</v>
      </c>
      <c r="J102" s="7">
        <f t="shared" si="2"/>
        <v>0</v>
      </c>
      <c r="K102" s="3">
        <v>0</v>
      </c>
      <c r="L102" s="7">
        <f t="shared" si="3"/>
        <v>0</v>
      </c>
      <c r="M102" s="1"/>
    </row>
    <row r="103" spans="1:13" ht="29.25" customHeight="1">
      <c r="A103" s="1"/>
      <c r="B103" s="44"/>
      <c r="C103" s="44"/>
      <c r="D103" s="2" t="s">
        <v>8</v>
      </c>
      <c r="E103" s="13"/>
      <c r="F103" s="13"/>
      <c r="G103" s="13"/>
      <c r="H103" s="3">
        <v>9134</v>
      </c>
      <c r="I103" s="3">
        <v>1269.91</v>
      </c>
      <c r="J103" s="7">
        <f t="shared" si="2"/>
        <v>0.13903109262097657</v>
      </c>
      <c r="K103" s="3">
        <v>1269.91</v>
      </c>
      <c r="L103" s="7">
        <f t="shared" si="3"/>
        <v>0.13903109262097657</v>
      </c>
      <c r="M103" s="1"/>
    </row>
    <row r="104" spans="1:13" ht="38.25" customHeight="1">
      <c r="A104" s="1"/>
      <c r="B104" s="44"/>
      <c r="C104" s="44"/>
      <c r="D104" s="2" t="s">
        <v>9</v>
      </c>
      <c r="E104" s="13"/>
      <c r="F104" s="13"/>
      <c r="G104" s="13"/>
      <c r="H104" s="3">
        <v>16520.3</v>
      </c>
      <c r="I104" s="3">
        <v>7628.35</v>
      </c>
      <c r="J104" s="7">
        <f t="shared" si="2"/>
        <v>0.4617561424429339</v>
      </c>
      <c r="K104" s="3">
        <v>7628.35</v>
      </c>
      <c r="L104" s="7">
        <f t="shared" si="3"/>
        <v>0.4617561424429339</v>
      </c>
      <c r="M104" s="1"/>
    </row>
    <row r="105" spans="1:13" ht="18.75" customHeight="1">
      <c r="A105" s="1"/>
      <c r="B105" s="44"/>
      <c r="C105" s="2" t="s">
        <v>13</v>
      </c>
      <c r="D105" s="4"/>
      <c r="E105" s="15"/>
      <c r="F105" s="15"/>
      <c r="G105" s="15"/>
      <c r="H105" s="3">
        <f>SUM(H102:H104)</f>
        <v>30505.3</v>
      </c>
      <c r="I105" s="3">
        <f>SUM(I102:I104)</f>
        <v>8898.26</v>
      </c>
      <c r="J105" s="7">
        <f t="shared" si="2"/>
        <v>0.2916955414305055</v>
      </c>
      <c r="K105" s="3">
        <f>SUM(K102:K104)</f>
        <v>8898.26</v>
      </c>
      <c r="L105" s="7">
        <f t="shared" si="3"/>
        <v>0.2916955414305055</v>
      </c>
      <c r="M105" s="5"/>
    </row>
    <row r="106" spans="1:13" ht="36" customHeight="1">
      <c r="A106" s="1"/>
      <c r="B106" s="64"/>
      <c r="C106" s="45" t="s">
        <v>49</v>
      </c>
      <c r="D106" s="2" t="s">
        <v>7</v>
      </c>
      <c r="E106" s="13"/>
      <c r="F106" s="13"/>
      <c r="G106" s="13"/>
      <c r="H106" s="3">
        <v>1392.4</v>
      </c>
      <c r="I106" s="3">
        <v>0</v>
      </c>
      <c r="J106" s="7">
        <f t="shared" si="2"/>
        <v>0</v>
      </c>
      <c r="K106" s="3">
        <v>0</v>
      </c>
      <c r="L106" s="7">
        <f t="shared" si="3"/>
        <v>0</v>
      </c>
      <c r="M106" s="1"/>
    </row>
    <row r="107" spans="1:13" ht="36" customHeight="1">
      <c r="A107" s="1"/>
      <c r="B107" s="65"/>
      <c r="C107" s="63"/>
      <c r="D107" s="2" t="s">
        <v>8</v>
      </c>
      <c r="E107" s="13"/>
      <c r="F107" s="13"/>
      <c r="G107" s="13"/>
      <c r="H107" s="3">
        <v>8291.1</v>
      </c>
      <c r="I107" s="3">
        <v>7053.11</v>
      </c>
      <c r="J107" s="7">
        <f t="shared" si="2"/>
        <v>0.8506844688883259</v>
      </c>
      <c r="K107" s="3">
        <v>7053.11</v>
      </c>
      <c r="L107" s="7">
        <f t="shared" si="3"/>
        <v>0.8506844688883259</v>
      </c>
      <c r="M107" s="1"/>
    </row>
    <row r="108" spans="1:13" ht="42.75" customHeight="1">
      <c r="A108" s="1"/>
      <c r="B108" s="65"/>
      <c r="C108" s="63"/>
      <c r="D108" s="2" t="s">
        <v>9</v>
      </c>
      <c r="E108" s="13"/>
      <c r="F108" s="13"/>
      <c r="G108" s="13"/>
      <c r="H108" s="3">
        <v>5934.6</v>
      </c>
      <c r="I108" s="3">
        <v>3244</v>
      </c>
      <c r="J108" s="7">
        <f t="shared" si="2"/>
        <v>0.5466248778350689</v>
      </c>
      <c r="K108" s="3">
        <v>3244</v>
      </c>
      <c r="L108" s="7">
        <f t="shared" si="3"/>
        <v>0.5466248778350689</v>
      </c>
      <c r="M108" s="1"/>
    </row>
    <row r="109" spans="1:13" ht="18.75" customHeight="1">
      <c r="A109" s="1"/>
      <c r="B109" s="66"/>
      <c r="C109" s="2" t="s">
        <v>13</v>
      </c>
      <c r="D109" s="4"/>
      <c r="E109" s="15"/>
      <c r="F109" s="15"/>
      <c r="G109" s="15"/>
      <c r="H109" s="3">
        <f>SUM(H106:H108)</f>
        <v>15618.1</v>
      </c>
      <c r="I109" s="3">
        <f>SUM(I106:I108)</f>
        <v>10297.11</v>
      </c>
      <c r="J109" s="7">
        <f t="shared" si="2"/>
        <v>0.6593061896133333</v>
      </c>
      <c r="K109" s="3">
        <f>SUM(K106:K108)</f>
        <v>10297.11</v>
      </c>
      <c r="L109" s="7">
        <f t="shared" si="3"/>
        <v>0.6593061896133333</v>
      </c>
      <c r="M109" s="5"/>
    </row>
    <row r="110" spans="1:13" ht="18.75" customHeight="1">
      <c r="A110" s="1"/>
      <c r="B110" s="44"/>
      <c r="C110" s="44" t="s">
        <v>50</v>
      </c>
      <c r="D110" s="2" t="s">
        <v>7</v>
      </c>
      <c r="E110" s="13"/>
      <c r="F110" s="13"/>
      <c r="G110" s="13"/>
      <c r="H110" s="3">
        <v>10113.3</v>
      </c>
      <c r="I110" s="3">
        <v>6300.53</v>
      </c>
      <c r="J110" s="7">
        <f t="shared" si="2"/>
        <v>0.622994472625157</v>
      </c>
      <c r="K110" s="3">
        <v>6300.53</v>
      </c>
      <c r="L110" s="7">
        <f t="shared" si="3"/>
        <v>0.622994472625157</v>
      </c>
      <c r="M110" s="1"/>
    </row>
    <row r="111" spans="1:13" ht="28.5" customHeight="1">
      <c r="A111" s="1"/>
      <c r="B111" s="44"/>
      <c r="C111" s="44"/>
      <c r="D111" s="2" t="s">
        <v>8</v>
      </c>
      <c r="E111" s="13"/>
      <c r="F111" s="13"/>
      <c r="G111" s="13"/>
      <c r="H111" s="3">
        <v>1130</v>
      </c>
      <c r="I111" s="3">
        <v>612.04</v>
      </c>
      <c r="J111" s="7">
        <f t="shared" si="2"/>
        <v>0.5416283185840708</v>
      </c>
      <c r="K111" s="3">
        <v>612.04</v>
      </c>
      <c r="L111" s="7">
        <f t="shared" si="3"/>
        <v>0.5416283185840708</v>
      </c>
      <c r="M111" s="1"/>
    </row>
    <row r="112" spans="1:13" ht="37.5" customHeight="1">
      <c r="A112" s="1"/>
      <c r="B112" s="44"/>
      <c r="C112" s="44"/>
      <c r="D112" s="2" t="s">
        <v>9</v>
      </c>
      <c r="E112" s="13"/>
      <c r="F112" s="13"/>
      <c r="G112" s="13"/>
      <c r="H112" s="3">
        <v>390967.32</v>
      </c>
      <c r="I112" s="3">
        <v>257944.53</v>
      </c>
      <c r="J112" s="7">
        <f t="shared" si="2"/>
        <v>0.6597598234041658</v>
      </c>
      <c r="K112" s="3">
        <v>257944.53</v>
      </c>
      <c r="L112" s="7">
        <f t="shared" si="3"/>
        <v>0.6597598234041658</v>
      </c>
      <c r="M112" s="1"/>
    </row>
    <row r="113" spans="1:13" ht="18.75" customHeight="1">
      <c r="A113" s="1"/>
      <c r="B113" s="44"/>
      <c r="C113" s="2" t="s">
        <v>13</v>
      </c>
      <c r="D113" s="4"/>
      <c r="E113" s="15"/>
      <c r="F113" s="15"/>
      <c r="G113" s="15"/>
      <c r="H113" s="3">
        <f>SUM(H110:H112)</f>
        <v>402210.62</v>
      </c>
      <c r="I113" s="3">
        <f>SUM(I110:I112)</f>
        <v>264857.1</v>
      </c>
      <c r="J113" s="7">
        <f t="shared" si="2"/>
        <v>0.6585034974959139</v>
      </c>
      <c r="K113" s="3">
        <f>SUM(K110:K112)</f>
        <v>264857.1</v>
      </c>
      <c r="L113" s="7">
        <f t="shared" si="3"/>
        <v>0.6585034974959139</v>
      </c>
      <c r="M113" s="5"/>
    </row>
    <row r="114" spans="1:13" ht="43.5" customHeight="1">
      <c r="A114" s="1"/>
      <c r="B114" s="44"/>
      <c r="C114" s="2" t="s">
        <v>82</v>
      </c>
      <c r="D114" s="2" t="s">
        <v>10</v>
      </c>
      <c r="E114" s="13"/>
      <c r="F114" s="13"/>
      <c r="G114" s="13"/>
      <c r="H114" s="3">
        <v>3712580</v>
      </c>
      <c r="I114" s="3">
        <v>1310250</v>
      </c>
      <c r="J114" s="7">
        <f>I114/H114</f>
        <v>0.35292168788282</v>
      </c>
      <c r="K114" s="3">
        <v>1310250</v>
      </c>
      <c r="L114" s="7">
        <f>K114/H114</f>
        <v>0.35292168788282</v>
      </c>
      <c r="M114" s="1"/>
    </row>
    <row r="115" spans="1:13" ht="18.75" customHeight="1">
      <c r="A115" s="1"/>
      <c r="B115" s="44"/>
      <c r="C115" s="2" t="s">
        <v>13</v>
      </c>
      <c r="D115" s="4"/>
      <c r="E115" s="15"/>
      <c r="F115" s="15"/>
      <c r="G115" s="15"/>
      <c r="H115" s="3">
        <f>SUM(H114:H114)</f>
        <v>3712580</v>
      </c>
      <c r="I115" s="3">
        <f>SUM(I114:I114)</f>
        <v>1310250</v>
      </c>
      <c r="J115" s="7">
        <f>I115/H115</f>
        <v>0.35292168788282</v>
      </c>
      <c r="K115" s="3">
        <f>SUM(K114:K114)</f>
        <v>1310250</v>
      </c>
      <c r="L115" s="7">
        <f>K115/H115</f>
        <v>0.35292168788282</v>
      </c>
      <c r="M115" s="5"/>
    </row>
    <row r="116" spans="1:13" ht="28.5" customHeight="1">
      <c r="A116" s="1"/>
      <c r="B116" s="54">
        <v>12</v>
      </c>
      <c r="C116" s="54" t="s">
        <v>36</v>
      </c>
      <c r="D116" s="18" t="s">
        <v>8</v>
      </c>
      <c r="E116" s="12"/>
      <c r="F116" s="12"/>
      <c r="G116" s="12"/>
      <c r="H116" s="8">
        <f>H119+H124</f>
        <v>18273.3</v>
      </c>
      <c r="I116" s="8">
        <f>I119+I124</f>
        <v>2298.64</v>
      </c>
      <c r="J116" s="6">
        <f t="shared" si="2"/>
        <v>0.12579227616248845</v>
      </c>
      <c r="K116" s="8">
        <f>K119+K124</f>
        <v>2298.64</v>
      </c>
      <c r="L116" s="6">
        <f t="shared" si="3"/>
        <v>0.12579227616248845</v>
      </c>
      <c r="M116" s="1"/>
    </row>
    <row r="117" spans="1:13" ht="51.75" customHeight="1">
      <c r="A117" s="1"/>
      <c r="B117" s="54"/>
      <c r="C117" s="54"/>
      <c r="D117" s="18" t="s">
        <v>9</v>
      </c>
      <c r="E117" s="12"/>
      <c r="F117" s="12"/>
      <c r="G117" s="12"/>
      <c r="H117" s="8">
        <f>H120+H122+H125</f>
        <v>111564.40000000001</v>
      </c>
      <c r="I117" s="8">
        <f>I120+I122+I125</f>
        <v>61295.34</v>
      </c>
      <c r="J117" s="6">
        <f t="shared" si="2"/>
        <v>0.5494166597947014</v>
      </c>
      <c r="K117" s="8">
        <f>K120+K122+K125</f>
        <v>61295.34</v>
      </c>
      <c r="L117" s="6">
        <f t="shared" si="3"/>
        <v>0.5494166597947014</v>
      </c>
      <c r="M117" s="1"/>
    </row>
    <row r="118" spans="1:13" ht="18.75" customHeight="1">
      <c r="A118" s="1"/>
      <c r="B118" s="54"/>
      <c r="C118" s="18" t="s">
        <v>11</v>
      </c>
      <c r="D118" s="9"/>
      <c r="E118" s="12">
        <v>104393.1</v>
      </c>
      <c r="F118" s="12">
        <f>H116+H117</f>
        <v>129837.70000000001</v>
      </c>
      <c r="G118" s="12">
        <f>E118-F118</f>
        <v>-25444.600000000006</v>
      </c>
      <c r="H118" s="8">
        <f>SUM(H116:H117)</f>
        <v>129837.70000000001</v>
      </c>
      <c r="I118" s="8">
        <f>SUM(I116:I117)</f>
        <v>63593.979999999996</v>
      </c>
      <c r="J118" s="6">
        <f t="shared" si="2"/>
        <v>0.4897959529474104</v>
      </c>
      <c r="K118" s="8">
        <f>SUM(K116:K117)</f>
        <v>63593.979999999996</v>
      </c>
      <c r="L118" s="6">
        <f t="shared" si="3"/>
        <v>0.4897959529474104</v>
      </c>
      <c r="M118" s="5"/>
    </row>
    <row r="119" spans="1:13" ht="41.25" customHeight="1">
      <c r="A119" s="1"/>
      <c r="B119" s="44"/>
      <c r="C119" s="45" t="s">
        <v>51</v>
      </c>
      <c r="D119" s="2" t="s">
        <v>8</v>
      </c>
      <c r="E119" s="13"/>
      <c r="F119" s="13"/>
      <c r="G119" s="13"/>
      <c r="H119" s="3">
        <v>0</v>
      </c>
      <c r="I119" s="3">
        <v>0</v>
      </c>
      <c r="J119" s="7">
        <v>0</v>
      </c>
      <c r="K119" s="3">
        <v>0</v>
      </c>
      <c r="L119" s="7">
        <v>0</v>
      </c>
      <c r="M119" s="1"/>
    </row>
    <row r="120" spans="1:13" ht="41.25" customHeight="1">
      <c r="A120" s="1"/>
      <c r="B120" s="44"/>
      <c r="C120" s="46"/>
      <c r="D120" s="2" t="s">
        <v>9</v>
      </c>
      <c r="E120" s="13"/>
      <c r="F120" s="13"/>
      <c r="G120" s="13"/>
      <c r="H120" s="3">
        <v>9843.6</v>
      </c>
      <c r="I120" s="3">
        <v>1513.34</v>
      </c>
      <c r="J120" s="7">
        <f t="shared" si="2"/>
        <v>0.1537384696655695</v>
      </c>
      <c r="K120" s="3">
        <v>1513.34</v>
      </c>
      <c r="L120" s="7">
        <f t="shared" si="3"/>
        <v>0.1537384696655695</v>
      </c>
      <c r="M120" s="1"/>
    </row>
    <row r="121" spans="1:13" ht="18.75" customHeight="1">
      <c r="A121" s="1"/>
      <c r="B121" s="44"/>
      <c r="C121" s="2" t="s">
        <v>13</v>
      </c>
      <c r="D121" s="4"/>
      <c r="E121" s="15"/>
      <c r="F121" s="15"/>
      <c r="G121" s="15"/>
      <c r="H121" s="3">
        <f>SUM(H119:H120)</f>
        <v>9843.6</v>
      </c>
      <c r="I121" s="3">
        <f>SUM(I119:I120)</f>
        <v>1513.34</v>
      </c>
      <c r="J121" s="7">
        <f t="shared" si="2"/>
        <v>0.1537384696655695</v>
      </c>
      <c r="K121" s="3">
        <f>SUM(K119:K120)</f>
        <v>1513.34</v>
      </c>
      <c r="L121" s="7">
        <f t="shared" si="3"/>
        <v>0.1537384696655695</v>
      </c>
      <c r="M121" s="5"/>
    </row>
    <row r="122" spans="1:13" ht="40.5" customHeight="1">
      <c r="A122" s="1"/>
      <c r="B122" s="44"/>
      <c r="C122" s="2" t="s">
        <v>52</v>
      </c>
      <c r="D122" s="2" t="s">
        <v>9</v>
      </c>
      <c r="E122" s="13"/>
      <c r="F122" s="13"/>
      <c r="G122" s="13"/>
      <c r="H122" s="3">
        <v>6130</v>
      </c>
      <c r="I122" s="3">
        <v>1400</v>
      </c>
      <c r="J122" s="7">
        <f t="shared" si="2"/>
        <v>0.22838499184339314</v>
      </c>
      <c r="K122" s="3">
        <v>1400</v>
      </c>
      <c r="L122" s="7">
        <f t="shared" si="3"/>
        <v>0.22838499184339314</v>
      </c>
      <c r="M122" s="1"/>
    </row>
    <row r="123" spans="1:13" ht="18.75" customHeight="1">
      <c r="A123" s="1"/>
      <c r="B123" s="44"/>
      <c r="C123" s="2" t="s">
        <v>13</v>
      </c>
      <c r="D123" s="4"/>
      <c r="E123" s="15"/>
      <c r="F123" s="15"/>
      <c r="G123" s="15"/>
      <c r="H123" s="3">
        <f>SUM(H122)</f>
        <v>6130</v>
      </c>
      <c r="I123" s="3">
        <f>SUM(I122)</f>
        <v>1400</v>
      </c>
      <c r="J123" s="7">
        <f t="shared" si="2"/>
        <v>0.22838499184339314</v>
      </c>
      <c r="K123" s="3">
        <f>SUM(K122)</f>
        <v>1400</v>
      </c>
      <c r="L123" s="7">
        <f t="shared" si="3"/>
        <v>0.22838499184339314</v>
      </c>
      <c r="M123" s="5"/>
    </row>
    <row r="124" spans="1:13" ht="28.5" customHeight="1">
      <c r="A124" s="1"/>
      <c r="B124" s="44"/>
      <c r="C124" s="44" t="s">
        <v>53</v>
      </c>
      <c r="D124" s="2" t="s">
        <v>8</v>
      </c>
      <c r="E124" s="13"/>
      <c r="F124" s="13"/>
      <c r="G124" s="13"/>
      <c r="H124" s="3">
        <v>18273.3</v>
      </c>
      <c r="I124" s="3">
        <v>2298.64</v>
      </c>
      <c r="J124" s="7">
        <f t="shared" si="2"/>
        <v>0.12579227616248845</v>
      </c>
      <c r="K124" s="3">
        <v>2298.64</v>
      </c>
      <c r="L124" s="7">
        <f t="shared" si="3"/>
        <v>0.12579227616248845</v>
      </c>
      <c r="M124" s="1"/>
    </row>
    <row r="125" spans="1:13" ht="39" customHeight="1">
      <c r="A125" s="1"/>
      <c r="B125" s="44"/>
      <c r="C125" s="44"/>
      <c r="D125" s="2" t="s">
        <v>9</v>
      </c>
      <c r="E125" s="13"/>
      <c r="F125" s="13"/>
      <c r="G125" s="13"/>
      <c r="H125" s="3">
        <v>95590.8</v>
      </c>
      <c r="I125" s="3">
        <v>58382</v>
      </c>
      <c r="J125" s="7">
        <f t="shared" si="2"/>
        <v>0.6107491515919942</v>
      </c>
      <c r="K125" s="3">
        <v>58382</v>
      </c>
      <c r="L125" s="7">
        <f t="shared" si="3"/>
        <v>0.6107491515919942</v>
      </c>
      <c r="M125" s="1"/>
    </row>
    <row r="126" spans="1:13" ht="18.75" customHeight="1">
      <c r="A126" s="1"/>
      <c r="B126" s="44"/>
      <c r="C126" s="2" t="s">
        <v>13</v>
      </c>
      <c r="D126" s="4"/>
      <c r="E126" s="15"/>
      <c r="F126" s="15"/>
      <c r="G126" s="15"/>
      <c r="H126" s="3">
        <f>SUM(H124:H125)</f>
        <v>113864.1</v>
      </c>
      <c r="I126" s="3">
        <f>SUM(I124:I125)</f>
        <v>60680.64</v>
      </c>
      <c r="J126" s="7">
        <f t="shared" si="2"/>
        <v>0.5329216144509112</v>
      </c>
      <c r="K126" s="3">
        <f>SUM(K124:K125)</f>
        <v>60680.64</v>
      </c>
      <c r="L126" s="7">
        <f t="shared" si="3"/>
        <v>0.5329216144509112</v>
      </c>
      <c r="M126" s="5"/>
    </row>
    <row r="127" spans="1:13" ht="14.25" customHeight="1">
      <c r="A127" s="1"/>
      <c r="B127" s="54">
        <v>13</v>
      </c>
      <c r="C127" s="54" t="s">
        <v>83</v>
      </c>
      <c r="D127" s="18" t="s">
        <v>7</v>
      </c>
      <c r="E127" s="12"/>
      <c r="F127" s="12"/>
      <c r="G127" s="12"/>
      <c r="H127" s="8">
        <f>H132</f>
        <v>315.6</v>
      </c>
      <c r="I127" s="8">
        <f>I132</f>
        <v>315.39</v>
      </c>
      <c r="J127" s="6">
        <f t="shared" si="2"/>
        <v>0.9993346007604561</v>
      </c>
      <c r="K127" s="8">
        <f>K132+K149</f>
        <v>315.39</v>
      </c>
      <c r="L127" s="6">
        <f t="shared" si="3"/>
        <v>0.9993346007604561</v>
      </c>
      <c r="M127" s="1"/>
    </row>
    <row r="128" spans="1:13" ht="24.75" customHeight="1">
      <c r="A128" s="1"/>
      <c r="B128" s="54"/>
      <c r="C128" s="54"/>
      <c r="D128" s="18" t="s">
        <v>8</v>
      </c>
      <c r="E128" s="12"/>
      <c r="F128" s="12"/>
      <c r="G128" s="12"/>
      <c r="H128" s="8">
        <f>H133+H139+H146+H151</f>
        <v>14868.8</v>
      </c>
      <c r="I128" s="8">
        <f>I133+I139+I146+I151</f>
        <v>9113.97</v>
      </c>
      <c r="J128" s="6">
        <f t="shared" si="2"/>
        <v>0.6129593511245023</v>
      </c>
      <c r="K128" s="8">
        <f>K133+K139+K146+K151</f>
        <v>9113.97</v>
      </c>
      <c r="L128" s="6">
        <f t="shared" si="3"/>
        <v>0.6129593511245023</v>
      </c>
      <c r="M128" s="1"/>
    </row>
    <row r="129" spans="1:13" ht="37.5" customHeight="1">
      <c r="A129" s="1"/>
      <c r="B129" s="54"/>
      <c r="C129" s="54"/>
      <c r="D129" s="18" t="s">
        <v>9</v>
      </c>
      <c r="E129" s="12"/>
      <c r="F129" s="12"/>
      <c r="G129" s="12"/>
      <c r="H129" s="8">
        <f>H134+H137+H140+H147+H152+H154</f>
        <v>6021.7</v>
      </c>
      <c r="I129" s="8">
        <f>I134+I137+I140+I147+I152+I154</f>
        <v>3680.8199999999997</v>
      </c>
      <c r="J129" s="6">
        <f t="shared" si="2"/>
        <v>0.6112592789411627</v>
      </c>
      <c r="K129" s="8">
        <f>K134+K137+K140+K147+K152+K154</f>
        <v>3680.8199999999997</v>
      </c>
      <c r="L129" s="6">
        <f t="shared" si="3"/>
        <v>0.6112592789411627</v>
      </c>
      <c r="M129" s="1"/>
    </row>
    <row r="130" spans="1:13" ht="16.5" customHeight="1">
      <c r="A130" s="1"/>
      <c r="B130" s="54"/>
      <c r="C130" s="54"/>
      <c r="D130" s="18" t="s">
        <v>10</v>
      </c>
      <c r="E130" s="12"/>
      <c r="F130" s="12"/>
      <c r="G130" s="12"/>
      <c r="H130" s="8">
        <f>H135+H144</f>
        <v>1716089.8</v>
      </c>
      <c r="I130" s="8">
        <f>I135+I142+I144</f>
        <v>4325.04</v>
      </c>
      <c r="J130" s="6">
        <f t="shared" si="2"/>
        <v>0.002520287691238535</v>
      </c>
      <c r="K130" s="8">
        <f>K135+K142+K144</f>
        <v>4325.04</v>
      </c>
      <c r="L130" s="6">
        <f t="shared" si="3"/>
        <v>0.002520287691238535</v>
      </c>
      <c r="M130" s="1"/>
    </row>
    <row r="131" spans="1:13" ht="18.75" customHeight="1">
      <c r="A131" s="1"/>
      <c r="B131" s="54"/>
      <c r="C131" s="18" t="s">
        <v>11</v>
      </c>
      <c r="D131" s="9"/>
      <c r="E131" s="12">
        <v>32564.7</v>
      </c>
      <c r="F131" s="12">
        <f>H127+H128+H129</f>
        <v>21206.1</v>
      </c>
      <c r="G131" s="12">
        <f>E131-F131</f>
        <v>11358.600000000002</v>
      </c>
      <c r="H131" s="8">
        <f>SUM(H127:H130)</f>
        <v>1737295.9000000001</v>
      </c>
      <c r="I131" s="8">
        <f>SUM(I127:I130)</f>
        <v>17435.219999999998</v>
      </c>
      <c r="J131" s="6">
        <f t="shared" si="2"/>
        <v>0.010035837878855293</v>
      </c>
      <c r="K131" s="8">
        <f>SUM(K127:K130)</f>
        <v>17435.219999999998</v>
      </c>
      <c r="L131" s="6">
        <f t="shared" si="3"/>
        <v>0.010035837878855293</v>
      </c>
      <c r="M131" s="5"/>
    </row>
    <row r="132" spans="1:13" ht="18.75" customHeight="1">
      <c r="A132" s="1"/>
      <c r="B132" s="44"/>
      <c r="C132" s="44" t="s">
        <v>54</v>
      </c>
      <c r="D132" s="2" t="s">
        <v>7</v>
      </c>
      <c r="E132" s="13"/>
      <c r="F132" s="13"/>
      <c r="G132" s="13"/>
      <c r="H132" s="3">
        <v>315.6</v>
      </c>
      <c r="I132" s="3">
        <v>315.39</v>
      </c>
      <c r="J132" s="7">
        <f t="shared" si="2"/>
        <v>0.9993346007604561</v>
      </c>
      <c r="K132" s="3">
        <v>315.39</v>
      </c>
      <c r="L132" s="7">
        <f t="shared" si="3"/>
        <v>0.9993346007604561</v>
      </c>
      <c r="M132" s="1"/>
    </row>
    <row r="133" spans="1:13" ht="28.5" customHeight="1">
      <c r="A133" s="1"/>
      <c r="B133" s="44"/>
      <c r="C133" s="44"/>
      <c r="D133" s="2" t="s">
        <v>8</v>
      </c>
      <c r="E133" s="13"/>
      <c r="F133" s="13"/>
      <c r="G133" s="13"/>
      <c r="H133" s="3">
        <v>1176.8</v>
      </c>
      <c r="I133" s="3">
        <v>1176.27</v>
      </c>
      <c r="J133" s="7">
        <f t="shared" si="2"/>
        <v>0.9995496261046907</v>
      </c>
      <c r="K133" s="3">
        <v>1176.27</v>
      </c>
      <c r="L133" s="7">
        <f t="shared" si="3"/>
        <v>0.9995496261046907</v>
      </c>
      <c r="M133" s="1"/>
    </row>
    <row r="134" spans="1:15" ht="37.5" customHeight="1">
      <c r="A134" s="1"/>
      <c r="B134" s="44"/>
      <c r="C134" s="44"/>
      <c r="D134" s="2" t="s">
        <v>9</v>
      </c>
      <c r="E134" s="13"/>
      <c r="F134" s="13"/>
      <c r="G134" s="13"/>
      <c r="H134" s="3">
        <v>1442.4</v>
      </c>
      <c r="I134" s="3">
        <v>1176.3</v>
      </c>
      <c r="J134" s="7">
        <f t="shared" si="2"/>
        <v>0.8155158069883527</v>
      </c>
      <c r="K134" s="3">
        <v>1176.3</v>
      </c>
      <c r="L134" s="7">
        <f t="shared" si="3"/>
        <v>0.8155158069883527</v>
      </c>
      <c r="M134" s="1"/>
      <c r="O134" s="37"/>
    </row>
    <row r="135" spans="1:13" ht="18.75" customHeight="1">
      <c r="A135" s="1"/>
      <c r="B135" s="44"/>
      <c r="C135" s="44"/>
      <c r="D135" s="2" t="s">
        <v>10</v>
      </c>
      <c r="E135" s="13"/>
      <c r="F135" s="13"/>
      <c r="G135" s="13"/>
      <c r="H135" s="3">
        <v>4954.8</v>
      </c>
      <c r="I135" s="3">
        <v>4325.04</v>
      </c>
      <c r="J135" s="7">
        <f t="shared" si="2"/>
        <v>0.8728990070234923</v>
      </c>
      <c r="K135" s="3">
        <v>4325.04</v>
      </c>
      <c r="L135" s="7">
        <f t="shared" si="3"/>
        <v>0.8728990070234923</v>
      </c>
      <c r="M135" s="1"/>
    </row>
    <row r="136" spans="1:13" ht="18.75" customHeight="1">
      <c r="A136" s="1"/>
      <c r="B136" s="44"/>
      <c r="C136" s="2" t="s">
        <v>13</v>
      </c>
      <c r="D136" s="4"/>
      <c r="E136" s="15"/>
      <c r="F136" s="15"/>
      <c r="G136" s="15"/>
      <c r="H136" s="3">
        <f>SUM(H132:H135)</f>
        <v>7889.6</v>
      </c>
      <c r="I136" s="3">
        <f>SUM(I132:I135)</f>
        <v>6993</v>
      </c>
      <c r="J136" s="7">
        <f t="shared" si="2"/>
        <v>0.8863567227742851</v>
      </c>
      <c r="K136" s="3">
        <f>SUM(K132:K135)</f>
        <v>6993</v>
      </c>
      <c r="L136" s="7">
        <f t="shared" si="3"/>
        <v>0.8863567227742851</v>
      </c>
      <c r="M136" s="5"/>
    </row>
    <row r="137" spans="1:13" ht="49.5" customHeight="1">
      <c r="A137" s="1"/>
      <c r="B137" s="44"/>
      <c r="C137" s="2" t="s">
        <v>55</v>
      </c>
      <c r="D137" s="2" t="s">
        <v>9</v>
      </c>
      <c r="E137" s="13"/>
      <c r="F137" s="13"/>
      <c r="G137" s="13"/>
      <c r="H137" s="3">
        <v>3577</v>
      </c>
      <c r="I137" s="3">
        <v>1729.72</v>
      </c>
      <c r="J137" s="7">
        <v>1</v>
      </c>
      <c r="K137" s="3">
        <v>1729.72</v>
      </c>
      <c r="L137" s="7">
        <v>1</v>
      </c>
      <c r="M137" s="1"/>
    </row>
    <row r="138" spans="1:13" ht="18.75" customHeight="1">
      <c r="A138" s="1"/>
      <c r="B138" s="44"/>
      <c r="C138" s="2" t="s">
        <v>13</v>
      </c>
      <c r="D138" s="4"/>
      <c r="E138" s="15"/>
      <c r="F138" s="15"/>
      <c r="G138" s="15"/>
      <c r="H138" s="3">
        <f>SUM(H137)</f>
        <v>3577</v>
      </c>
      <c r="I138" s="3">
        <f>SUM(I137)</f>
        <v>1729.72</v>
      </c>
      <c r="J138" s="7">
        <v>1</v>
      </c>
      <c r="K138" s="3">
        <f>SUM(K137)</f>
        <v>1729.72</v>
      </c>
      <c r="L138" s="7">
        <v>1</v>
      </c>
      <c r="M138" s="5"/>
    </row>
    <row r="139" spans="1:13" ht="26.25" customHeight="1">
      <c r="A139" s="1"/>
      <c r="B139" s="44"/>
      <c r="C139" s="44" t="s">
        <v>56</v>
      </c>
      <c r="D139" s="2" t="s">
        <v>8</v>
      </c>
      <c r="E139" s="13"/>
      <c r="F139" s="13"/>
      <c r="G139" s="13"/>
      <c r="H139" s="3">
        <v>13474</v>
      </c>
      <c r="I139" s="3">
        <v>7937.7</v>
      </c>
      <c r="J139" s="7">
        <f t="shared" si="2"/>
        <v>0.5891123645539558</v>
      </c>
      <c r="K139" s="3">
        <v>7937.7</v>
      </c>
      <c r="L139" s="7">
        <f t="shared" si="3"/>
        <v>0.5891123645539558</v>
      </c>
      <c r="M139" s="1"/>
    </row>
    <row r="140" spans="1:13" ht="36" customHeight="1">
      <c r="A140" s="1"/>
      <c r="B140" s="44"/>
      <c r="C140" s="44"/>
      <c r="D140" s="2" t="s">
        <v>9</v>
      </c>
      <c r="E140" s="13"/>
      <c r="F140" s="13"/>
      <c r="G140" s="13"/>
      <c r="H140" s="3">
        <v>1000</v>
      </c>
      <c r="I140" s="3">
        <v>774.8</v>
      </c>
      <c r="J140" s="7">
        <f t="shared" si="2"/>
        <v>0.7747999999999999</v>
      </c>
      <c r="K140" s="3">
        <v>774.8</v>
      </c>
      <c r="L140" s="7">
        <f t="shared" si="3"/>
        <v>0.7747999999999999</v>
      </c>
      <c r="M140" s="1"/>
    </row>
    <row r="141" spans="1:13" ht="17.25" customHeight="1">
      <c r="A141" s="1"/>
      <c r="B141" s="44"/>
      <c r="C141" s="2" t="s">
        <v>13</v>
      </c>
      <c r="D141" s="4"/>
      <c r="E141" s="15"/>
      <c r="F141" s="15"/>
      <c r="G141" s="15"/>
      <c r="H141" s="3">
        <f>SUM(H139:H140)</f>
        <v>14474</v>
      </c>
      <c r="I141" s="3">
        <f>SUM(I139:I140)</f>
        <v>8712.5</v>
      </c>
      <c r="J141" s="7">
        <f t="shared" si="2"/>
        <v>0.6019414121873704</v>
      </c>
      <c r="K141" s="3">
        <f>SUM(K139:K140)</f>
        <v>8712.5</v>
      </c>
      <c r="L141" s="7">
        <f t="shared" si="3"/>
        <v>0.6019414121873704</v>
      </c>
      <c r="M141" s="5"/>
    </row>
    <row r="142" spans="1:13" ht="48.75" customHeight="1">
      <c r="A142" s="1"/>
      <c r="B142" s="44"/>
      <c r="C142" s="2" t="s">
        <v>57</v>
      </c>
      <c r="D142" s="2" t="s">
        <v>10</v>
      </c>
      <c r="E142" s="13"/>
      <c r="F142" s="13"/>
      <c r="G142" s="13"/>
      <c r="H142" s="3">
        <v>0</v>
      </c>
      <c r="I142" s="3">
        <v>0</v>
      </c>
      <c r="J142" s="7">
        <v>0</v>
      </c>
      <c r="K142" s="3">
        <v>0</v>
      </c>
      <c r="L142" s="7">
        <v>0</v>
      </c>
      <c r="M142" s="1"/>
    </row>
    <row r="143" spans="1:13" ht="18.75" customHeight="1">
      <c r="A143" s="1"/>
      <c r="B143" s="44"/>
      <c r="C143" s="2" t="s">
        <v>13</v>
      </c>
      <c r="D143" s="4"/>
      <c r="E143" s="15"/>
      <c r="F143" s="15"/>
      <c r="G143" s="15"/>
      <c r="H143" s="3">
        <v>0</v>
      </c>
      <c r="I143" s="3">
        <v>0</v>
      </c>
      <c r="J143" s="7">
        <v>0</v>
      </c>
      <c r="K143" s="3">
        <v>0</v>
      </c>
      <c r="L143" s="7">
        <v>0</v>
      </c>
      <c r="M143" s="5"/>
    </row>
    <row r="144" spans="1:13" ht="39" customHeight="1">
      <c r="A144" s="1"/>
      <c r="B144" s="44"/>
      <c r="C144" s="2" t="s">
        <v>58</v>
      </c>
      <c r="D144" s="2" t="s">
        <v>10</v>
      </c>
      <c r="E144" s="13"/>
      <c r="F144" s="13"/>
      <c r="G144" s="13"/>
      <c r="H144" s="3">
        <v>1711135</v>
      </c>
      <c r="I144" s="3">
        <v>0</v>
      </c>
      <c r="J144" s="7">
        <v>0</v>
      </c>
      <c r="K144" s="3">
        <v>0</v>
      </c>
      <c r="L144" s="7">
        <v>0</v>
      </c>
      <c r="M144" s="1"/>
    </row>
    <row r="145" spans="1:13" ht="18.75" customHeight="1">
      <c r="A145" s="1"/>
      <c r="B145" s="44"/>
      <c r="C145" s="2" t="s">
        <v>13</v>
      </c>
      <c r="D145" s="4"/>
      <c r="E145" s="15"/>
      <c r="F145" s="15"/>
      <c r="G145" s="15"/>
      <c r="H145" s="3">
        <f>SUM(H144)</f>
        <v>1711135</v>
      </c>
      <c r="I145" s="3">
        <f>SUM(I144)</f>
        <v>0</v>
      </c>
      <c r="J145" s="7">
        <v>0</v>
      </c>
      <c r="K145" s="3">
        <f>SUM(K144)</f>
        <v>0</v>
      </c>
      <c r="L145" s="7">
        <v>0</v>
      </c>
      <c r="M145" s="5"/>
    </row>
    <row r="146" spans="1:13" ht="27.75" customHeight="1">
      <c r="A146" s="1"/>
      <c r="B146" s="44"/>
      <c r="C146" s="44" t="s">
        <v>59</v>
      </c>
      <c r="D146" s="2" t="s">
        <v>8</v>
      </c>
      <c r="E146" s="13"/>
      <c r="F146" s="13"/>
      <c r="G146" s="13"/>
      <c r="H146" s="3">
        <v>218</v>
      </c>
      <c r="I146" s="3">
        <v>0</v>
      </c>
      <c r="J146" s="7">
        <f aca="true" t="shared" si="4" ref="J146:J205">I146/H146</f>
        <v>0</v>
      </c>
      <c r="K146" s="3">
        <v>0</v>
      </c>
      <c r="L146" s="7">
        <f aca="true" t="shared" si="5" ref="L146:L205">K146/H146</f>
        <v>0</v>
      </c>
      <c r="M146" s="1"/>
    </row>
    <row r="147" spans="1:13" ht="36.75" customHeight="1">
      <c r="A147" s="1"/>
      <c r="B147" s="44"/>
      <c r="C147" s="44"/>
      <c r="D147" s="2" t="s">
        <v>9</v>
      </c>
      <c r="E147" s="13"/>
      <c r="F147" s="13"/>
      <c r="G147" s="13"/>
      <c r="H147" s="3">
        <v>2.3</v>
      </c>
      <c r="I147" s="3">
        <v>0</v>
      </c>
      <c r="J147" s="7">
        <f t="shared" si="4"/>
        <v>0</v>
      </c>
      <c r="K147" s="3">
        <v>0</v>
      </c>
      <c r="L147" s="7">
        <f t="shared" si="5"/>
        <v>0</v>
      </c>
      <c r="M147" s="1"/>
    </row>
    <row r="148" spans="1:13" ht="18.75" customHeight="1">
      <c r="A148" s="1"/>
      <c r="B148" s="44"/>
      <c r="C148" s="2" t="s">
        <v>13</v>
      </c>
      <c r="D148" s="4"/>
      <c r="E148" s="15"/>
      <c r="F148" s="15"/>
      <c r="G148" s="15"/>
      <c r="H148" s="3">
        <f>SUM(H146:H147)</f>
        <v>220.3</v>
      </c>
      <c r="I148" s="3">
        <f>SUM(I146:I147)</f>
        <v>0</v>
      </c>
      <c r="J148" s="7">
        <f t="shared" si="4"/>
        <v>0</v>
      </c>
      <c r="K148" s="3">
        <f>SUM(K146:K147)</f>
        <v>0</v>
      </c>
      <c r="L148" s="7">
        <f t="shared" si="5"/>
        <v>0</v>
      </c>
      <c r="M148" s="5"/>
    </row>
    <row r="149" spans="1:13" ht="35.25" customHeight="1">
      <c r="A149" s="1"/>
      <c r="B149" s="44"/>
      <c r="C149" s="2" t="s">
        <v>60</v>
      </c>
      <c r="D149" s="2" t="s">
        <v>7</v>
      </c>
      <c r="E149" s="13"/>
      <c r="F149" s="13"/>
      <c r="G149" s="13"/>
      <c r="H149" s="3">
        <v>0</v>
      </c>
      <c r="I149" s="3">
        <v>0</v>
      </c>
      <c r="J149" s="7">
        <v>0</v>
      </c>
      <c r="K149" s="3">
        <v>0</v>
      </c>
      <c r="L149" s="7">
        <v>0</v>
      </c>
      <c r="M149" s="1"/>
    </row>
    <row r="150" spans="1:13" ht="18.75" customHeight="1">
      <c r="A150" s="1"/>
      <c r="B150" s="44"/>
      <c r="C150" s="2" t="s">
        <v>13</v>
      </c>
      <c r="D150" s="4"/>
      <c r="E150" s="15"/>
      <c r="F150" s="15"/>
      <c r="G150" s="15"/>
      <c r="H150" s="3">
        <f>SUM(H149)</f>
        <v>0</v>
      </c>
      <c r="I150" s="3">
        <f>SUM(I149)</f>
        <v>0</v>
      </c>
      <c r="J150" s="7">
        <v>0</v>
      </c>
      <c r="K150" s="3">
        <f>SUM(K149)</f>
        <v>0</v>
      </c>
      <c r="L150" s="7">
        <v>0</v>
      </c>
      <c r="M150" s="5"/>
    </row>
    <row r="151" spans="1:13" ht="26.25" customHeight="1">
      <c r="A151" s="1"/>
      <c r="B151" s="44"/>
      <c r="C151" s="44" t="s">
        <v>61</v>
      </c>
      <c r="D151" s="2" t="s">
        <v>8</v>
      </c>
      <c r="E151" s="13"/>
      <c r="F151" s="13"/>
      <c r="G151" s="13"/>
      <c r="H151" s="3">
        <v>0</v>
      </c>
      <c r="I151" s="3">
        <v>0</v>
      </c>
      <c r="J151" s="7">
        <v>0</v>
      </c>
      <c r="K151" s="3">
        <v>0</v>
      </c>
      <c r="L151" s="7">
        <v>0</v>
      </c>
      <c r="M151" s="1"/>
    </row>
    <row r="152" spans="1:13" ht="36" customHeight="1">
      <c r="A152" s="1"/>
      <c r="B152" s="44"/>
      <c r="C152" s="44"/>
      <c r="D152" s="2" t="s">
        <v>9</v>
      </c>
      <c r="E152" s="13"/>
      <c r="F152" s="13"/>
      <c r="G152" s="13"/>
      <c r="H152" s="3">
        <v>0</v>
      </c>
      <c r="I152" s="3">
        <v>0</v>
      </c>
      <c r="J152" s="7">
        <v>0</v>
      </c>
      <c r="K152" s="3">
        <v>0</v>
      </c>
      <c r="L152" s="7">
        <v>0</v>
      </c>
      <c r="M152" s="1"/>
    </row>
    <row r="153" spans="1:13" ht="18.75" customHeight="1">
      <c r="A153" s="1"/>
      <c r="B153" s="44"/>
      <c r="C153" s="2" t="s">
        <v>13</v>
      </c>
      <c r="D153" s="4"/>
      <c r="E153" s="15"/>
      <c r="F153" s="15"/>
      <c r="G153" s="15"/>
      <c r="H153" s="3">
        <f>SUM(H151:H152)</f>
        <v>0</v>
      </c>
      <c r="I153" s="3">
        <f>SUM(I151:I152)</f>
        <v>0</v>
      </c>
      <c r="J153" s="7">
        <v>0</v>
      </c>
      <c r="K153" s="3">
        <f>SUM(K151:K152)</f>
        <v>0</v>
      </c>
      <c r="L153" s="7">
        <v>0</v>
      </c>
      <c r="M153" s="5"/>
    </row>
    <row r="154" spans="1:13" ht="36" customHeight="1">
      <c r="A154" s="1"/>
      <c r="B154" s="44"/>
      <c r="C154" s="2" t="s">
        <v>62</v>
      </c>
      <c r="D154" s="2" t="s">
        <v>9</v>
      </c>
      <c r="E154" s="13"/>
      <c r="F154" s="13"/>
      <c r="G154" s="13"/>
      <c r="H154" s="3">
        <v>0</v>
      </c>
      <c r="I154" s="3">
        <v>0</v>
      </c>
      <c r="J154" s="7">
        <v>0</v>
      </c>
      <c r="K154" s="3">
        <v>0</v>
      </c>
      <c r="L154" s="7">
        <v>0</v>
      </c>
      <c r="M154" s="1"/>
    </row>
    <row r="155" spans="1:13" ht="18.75" customHeight="1">
      <c r="A155" s="1"/>
      <c r="B155" s="44"/>
      <c r="C155" s="2" t="s">
        <v>13</v>
      </c>
      <c r="D155" s="4"/>
      <c r="E155" s="15"/>
      <c r="F155" s="15"/>
      <c r="G155" s="15"/>
      <c r="H155" s="3">
        <f>SUM(H154)</f>
        <v>0</v>
      </c>
      <c r="I155" s="3">
        <f>SUM(I154)</f>
        <v>0</v>
      </c>
      <c r="J155" s="7">
        <v>0</v>
      </c>
      <c r="K155" s="3">
        <f>SUM(K154)</f>
        <v>0</v>
      </c>
      <c r="L155" s="7">
        <v>0</v>
      </c>
      <c r="M155" s="5"/>
    </row>
    <row r="156" spans="1:13" ht="26.25" customHeight="1">
      <c r="A156" s="1"/>
      <c r="B156" s="54">
        <v>14</v>
      </c>
      <c r="C156" s="54" t="s">
        <v>37</v>
      </c>
      <c r="D156" s="18" t="s">
        <v>8</v>
      </c>
      <c r="E156" s="12"/>
      <c r="F156" s="12"/>
      <c r="G156" s="12"/>
      <c r="H156" s="8">
        <f>H163+H172+H166</f>
        <v>370160.35</v>
      </c>
      <c r="I156" s="8">
        <f>I163+I172+I166</f>
        <v>117365.38</v>
      </c>
      <c r="J156" s="6">
        <f t="shared" si="4"/>
        <v>0.3170663200421115</v>
      </c>
      <c r="K156" s="8">
        <f>K163+K172+K166</f>
        <v>117365.38</v>
      </c>
      <c r="L156" s="6">
        <f t="shared" si="5"/>
        <v>0.3170663200421115</v>
      </c>
      <c r="M156" s="1"/>
    </row>
    <row r="157" spans="1:13" ht="38.25" customHeight="1">
      <c r="A157" s="1"/>
      <c r="B157" s="54"/>
      <c r="C157" s="54"/>
      <c r="D157" s="18" t="s">
        <v>9</v>
      </c>
      <c r="E157" s="12"/>
      <c r="F157" s="12"/>
      <c r="G157" s="12"/>
      <c r="H157" s="8">
        <f>H160+H164+H167+H173</f>
        <v>56179.06</v>
      </c>
      <c r="I157" s="8">
        <f>I160+I164+I167+I173</f>
        <v>26549.36</v>
      </c>
      <c r="J157" s="6">
        <f t="shared" si="4"/>
        <v>0.47258462494744485</v>
      </c>
      <c r="K157" s="8">
        <f>K160+K164+K167+K173</f>
        <v>26549.36</v>
      </c>
      <c r="L157" s="6">
        <f t="shared" si="5"/>
        <v>0.47258462494744485</v>
      </c>
      <c r="M157" s="1"/>
    </row>
    <row r="158" spans="1:13" ht="18.75" customHeight="1">
      <c r="A158" s="1"/>
      <c r="B158" s="54"/>
      <c r="C158" s="54"/>
      <c r="D158" s="18" t="s">
        <v>10</v>
      </c>
      <c r="E158" s="12"/>
      <c r="F158" s="12"/>
      <c r="G158" s="12"/>
      <c r="H158" s="8">
        <f>H161+H168+H170</f>
        <v>421008.14</v>
      </c>
      <c r="I158" s="8">
        <f>I161+I168+I170</f>
        <v>332770.22</v>
      </c>
      <c r="J158" s="6">
        <f t="shared" si="4"/>
        <v>0.7904127934438512</v>
      </c>
      <c r="K158" s="8">
        <f>K161+K168+K170</f>
        <v>332770.22</v>
      </c>
      <c r="L158" s="6">
        <f t="shared" si="5"/>
        <v>0.7904127934438512</v>
      </c>
      <c r="M158" s="1"/>
    </row>
    <row r="159" spans="1:13" ht="18.75" customHeight="1">
      <c r="A159" s="1"/>
      <c r="B159" s="54"/>
      <c r="C159" s="18" t="s">
        <v>11</v>
      </c>
      <c r="D159" s="9"/>
      <c r="E159" s="12">
        <v>733957.34</v>
      </c>
      <c r="F159" s="12">
        <f>H156+H157</f>
        <v>426339.41</v>
      </c>
      <c r="G159" s="12">
        <f>E159-F159</f>
        <v>307617.93</v>
      </c>
      <c r="H159" s="8">
        <f>SUM(H156:H158)</f>
        <v>847347.55</v>
      </c>
      <c r="I159" s="8">
        <f>SUM(I156:I158)</f>
        <v>476684.95999999996</v>
      </c>
      <c r="J159" s="6">
        <f t="shared" si="4"/>
        <v>0.5625613244529944</v>
      </c>
      <c r="K159" s="8">
        <f>SUM(K156:K158)</f>
        <v>476684.95999999996</v>
      </c>
      <c r="L159" s="6">
        <f t="shared" si="5"/>
        <v>0.5625613244529944</v>
      </c>
      <c r="M159" s="5"/>
    </row>
    <row r="160" spans="1:13" ht="38.25" customHeight="1">
      <c r="A160" s="1"/>
      <c r="B160" s="44"/>
      <c r="C160" s="44" t="s">
        <v>63</v>
      </c>
      <c r="D160" s="2" t="s">
        <v>9</v>
      </c>
      <c r="E160" s="13"/>
      <c r="F160" s="13"/>
      <c r="G160" s="13"/>
      <c r="H160" s="3">
        <v>5700</v>
      </c>
      <c r="I160" s="3">
        <v>2649.96</v>
      </c>
      <c r="J160" s="7">
        <f t="shared" si="4"/>
        <v>0.46490526315789477</v>
      </c>
      <c r="K160" s="3">
        <v>2649.96</v>
      </c>
      <c r="L160" s="7">
        <f t="shared" si="5"/>
        <v>0.46490526315789477</v>
      </c>
      <c r="M160" s="1"/>
    </row>
    <row r="161" spans="1:13" ht="18" customHeight="1">
      <c r="A161" s="1"/>
      <c r="B161" s="44"/>
      <c r="C161" s="44"/>
      <c r="D161" s="2" t="s">
        <v>10</v>
      </c>
      <c r="E161" s="13"/>
      <c r="F161" s="13"/>
      <c r="G161" s="13"/>
      <c r="H161" s="3">
        <v>144162.03</v>
      </c>
      <c r="I161" s="3">
        <v>100294.7</v>
      </c>
      <c r="J161" s="7">
        <f t="shared" si="4"/>
        <v>0.6957081556079642</v>
      </c>
      <c r="K161" s="3">
        <v>100294.7</v>
      </c>
      <c r="L161" s="7">
        <f t="shared" si="5"/>
        <v>0.6957081556079642</v>
      </c>
      <c r="M161" s="1"/>
    </row>
    <row r="162" spans="1:13" ht="18.75" customHeight="1">
      <c r="A162" s="1"/>
      <c r="B162" s="44"/>
      <c r="C162" s="2" t="s">
        <v>13</v>
      </c>
      <c r="D162" s="4"/>
      <c r="E162" s="15"/>
      <c r="F162" s="15"/>
      <c r="G162" s="15"/>
      <c r="H162" s="3">
        <f>SUM(H160:H161)</f>
        <v>149862.03</v>
      </c>
      <c r="I162" s="3">
        <f>SUM(I160:I161)</f>
        <v>102944.66</v>
      </c>
      <c r="J162" s="7">
        <f t="shared" si="4"/>
        <v>0.6869295711528798</v>
      </c>
      <c r="K162" s="3">
        <f>SUM(K160:K161)</f>
        <v>102944.66</v>
      </c>
      <c r="L162" s="7">
        <f t="shared" si="5"/>
        <v>0.6869295711528798</v>
      </c>
      <c r="M162" s="5"/>
    </row>
    <row r="163" spans="1:13" ht="24.75" customHeight="1">
      <c r="A163" s="1"/>
      <c r="B163" s="44"/>
      <c r="C163" s="44" t="s">
        <v>64</v>
      </c>
      <c r="D163" s="2" t="s">
        <v>8</v>
      </c>
      <c r="E163" s="13"/>
      <c r="F163" s="13"/>
      <c r="G163" s="13"/>
      <c r="H163" s="3">
        <v>93138</v>
      </c>
      <c r="I163" s="3">
        <v>11937.67</v>
      </c>
      <c r="J163" s="7">
        <f t="shared" si="4"/>
        <v>0.1281718525199167</v>
      </c>
      <c r="K163" s="3">
        <v>11937.67</v>
      </c>
      <c r="L163" s="7">
        <f t="shared" si="5"/>
        <v>0.1281718525199167</v>
      </c>
      <c r="M163" s="1"/>
    </row>
    <row r="164" spans="1:15" ht="36.75" customHeight="1">
      <c r="A164" s="1"/>
      <c r="B164" s="44"/>
      <c r="C164" s="44"/>
      <c r="D164" s="2" t="s">
        <v>9</v>
      </c>
      <c r="E164" s="13"/>
      <c r="F164" s="13"/>
      <c r="G164" s="13"/>
      <c r="H164" s="3">
        <v>4800</v>
      </c>
      <c r="I164" s="3">
        <v>0</v>
      </c>
      <c r="J164" s="7">
        <f t="shared" si="4"/>
        <v>0</v>
      </c>
      <c r="K164" s="3">
        <v>0</v>
      </c>
      <c r="L164" s="7">
        <f t="shared" si="5"/>
        <v>0</v>
      </c>
      <c r="M164" s="1"/>
      <c r="O164" s="37"/>
    </row>
    <row r="165" spans="1:13" ht="17.25" customHeight="1">
      <c r="A165" s="1"/>
      <c r="B165" s="44"/>
      <c r="C165" s="2" t="s">
        <v>13</v>
      </c>
      <c r="D165" s="4"/>
      <c r="E165" s="15"/>
      <c r="F165" s="15"/>
      <c r="G165" s="15"/>
      <c r="H165" s="3">
        <f>SUM(H163:H164)</f>
        <v>97938</v>
      </c>
      <c r="I165" s="3">
        <f>SUM(I163:I164)</f>
        <v>11937.67</v>
      </c>
      <c r="J165" s="7">
        <f t="shared" si="4"/>
        <v>0.12189007331168698</v>
      </c>
      <c r="K165" s="3">
        <f>SUM(K163:K164)</f>
        <v>11937.67</v>
      </c>
      <c r="L165" s="7">
        <f t="shared" si="5"/>
        <v>0.12189007331168698</v>
      </c>
      <c r="M165" s="5"/>
    </row>
    <row r="166" spans="1:13" ht="24" customHeight="1">
      <c r="A166" s="1"/>
      <c r="B166" s="64"/>
      <c r="C166" s="45" t="s">
        <v>65</v>
      </c>
      <c r="D166" s="2" t="s">
        <v>8</v>
      </c>
      <c r="E166" s="13"/>
      <c r="F166" s="13"/>
      <c r="G166" s="13"/>
      <c r="H166" s="3">
        <v>202257.75</v>
      </c>
      <c r="I166" s="3">
        <v>50513.38</v>
      </c>
      <c r="J166" s="7">
        <f t="shared" si="4"/>
        <v>0.2497475622071342</v>
      </c>
      <c r="K166" s="3">
        <v>50513.38</v>
      </c>
      <c r="L166" s="7">
        <f t="shared" si="5"/>
        <v>0.2497475622071342</v>
      </c>
      <c r="M166" s="1"/>
    </row>
    <row r="167" spans="1:13" ht="37.5" customHeight="1">
      <c r="A167" s="1"/>
      <c r="B167" s="65"/>
      <c r="C167" s="63"/>
      <c r="D167" s="2" t="s">
        <v>9</v>
      </c>
      <c r="E167" s="13"/>
      <c r="F167" s="13"/>
      <c r="G167" s="13"/>
      <c r="H167" s="3">
        <v>13999.72</v>
      </c>
      <c r="I167" s="3">
        <v>2745.31</v>
      </c>
      <c r="J167" s="7">
        <f t="shared" si="4"/>
        <v>0.19609749337843901</v>
      </c>
      <c r="K167" s="3">
        <v>2745.31</v>
      </c>
      <c r="L167" s="7">
        <f t="shared" si="5"/>
        <v>0.19609749337843901</v>
      </c>
      <c r="M167" s="1"/>
    </row>
    <row r="168" spans="1:13" ht="18.75" customHeight="1">
      <c r="A168" s="1"/>
      <c r="B168" s="65"/>
      <c r="C168" s="46"/>
      <c r="D168" s="2" t="s">
        <v>10</v>
      </c>
      <c r="E168" s="13"/>
      <c r="F168" s="13"/>
      <c r="G168" s="13"/>
      <c r="H168" s="3">
        <v>269511.11</v>
      </c>
      <c r="I168" s="3">
        <v>232315.52</v>
      </c>
      <c r="J168" s="7">
        <f t="shared" si="4"/>
        <v>0.8619886579072752</v>
      </c>
      <c r="K168" s="3">
        <v>232315.52</v>
      </c>
      <c r="L168" s="7">
        <f t="shared" si="5"/>
        <v>0.8619886579072752</v>
      </c>
      <c r="M168" s="1"/>
    </row>
    <row r="169" spans="1:13" ht="18" customHeight="1">
      <c r="A169" s="1"/>
      <c r="B169" s="66"/>
      <c r="C169" s="2" t="s">
        <v>13</v>
      </c>
      <c r="D169" s="4"/>
      <c r="E169" s="15"/>
      <c r="F169" s="15"/>
      <c r="G169" s="15"/>
      <c r="H169" s="3">
        <f>SUM(H166:H168)</f>
        <v>485768.57999999996</v>
      </c>
      <c r="I169" s="3">
        <f>SUM(I166:I168)</f>
        <v>285574.20999999996</v>
      </c>
      <c r="J169" s="7">
        <f t="shared" si="4"/>
        <v>0.5878811881987097</v>
      </c>
      <c r="K169" s="3">
        <f>SUM(K166:K168)</f>
        <v>285574.20999999996</v>
      </c>
      <c r="L169" s="7">
        <f t="shared" si="5"/>
        <v>0.5878811881987097</v>
      </c>
      <c r="M169" s="5"/>
    </row>
    <row r="170" spans="1:13" ht="36.75" customHeight="1">
      <c r="A170" s="1"/>
      <c r="B170" s="44"/>
      <c r="C170" s="2" t="s">
        <v>66</v>
      </c>
      <c r="D170" s="2" t="s">
        <v>10</v>
      </c>
      <c r="E170" s="13"/>
      <c r="F170" s="13"/>
      <c r="G170" s="13"/>
      <c r="H170" s="3">
        <v>7335</v>
      </c>
      <c r="I170" s="3">
        <v>160</v>
      </c>
      <c r="J170" s="7">
        <f t="shared" si="4"/>
        <v>0.021813224267211998</v>
      </c>
      <c r="K170" s="3">
        <v>160</v>
      </c>
      <c r="L170" s="7">
        <f t="shared" si="5"/>
        <v>0.021813224267211998</v>
      </c>
      <c r="M170" s="1"/>
    </row>
    <row r="171" spans="1:13" ht="18.75" customHeight="1">
      <c r="A171" s="1"/>
      <c r="B171" s="44"/>
      <c r="C171" s="2" t="s">
        <v>13</v>
      </c>
      <c r="D171" s="4"/>
      <c r="E171" s="15"/>
      <c r="F171" s="15"/>
      <c r="G171" s="15"/>
      <c r="H171" s="3">
        <f>SUM(H170)</f>
        <v>7335</v>
      </c>
      <c r="I171" s="3">
        <f>SUM(I170)</f>
        <v>160</v>
      </c>
      <c r="J171" s="7">
        <f t="shared" si="4"/>
        <v>0.021813224267211998</v>
      </c>
      <c r="K171" s="3">
        <f>SUM(K170)</f>
        <v>160</v>
      </c>
      <c r="L171" s="7">
        <f t="shared" si="5"/>
        <v>0.021813224267211998</v>
      </c>
      <c r="M171" s="5"/>
    </row>
    <row r="172" spans="1:13" ht="24" customHeight="1">
      <c r="A172" s="1"/>
      <c r="B172" s="44"/>
      <c r="C172" s="44" t="s">
        <v>67</v>
      </c>
      <c r="D172" s="2" t="s">
        <v>8</v>
      </c>
      <c r="E172" s="13"/>
      <c r="F172" s="13"/>
      <c r="G172" s="13"/>
      <c r="H172" s="3">
        <v>74764.6</v>
      </c>
      <c r="I172" s="3">
        <v>54914.33</v>
      </c>
      <c r="J172" s="7">
        <f t="shared" si="4"/>
        <v>0.734496406053132</v>
      </c>
      <c r="K172" s="3">
        <v>54914.33</v>
      </c>
      <c r="L172" s="7">
        <f t="shared" si="5"/>
        <v>0.734496406053132</v>
      </c>
      <c r="M172" s="1"/>
    </row>
    <row r="173" spans="1:13" ht="37.5" customHeight="1">
      <c r="A173" s="1"/>
      <c r="B173" s="44"/>
      <c r="C173" s="44"/>
      <c r="D173" s="2" t="s">
        <v>9</v>
      </c>
      <c r="E173" s="13"/>
      <c r="F173" s="13"/>
      <c r="G173" s="13"/>
      <c r="H173" s="3">
        <v>31679.34</v>
      </c>
      <c r="I173" s="3">
        <v>21154.09</v>
      </c>
      <c r="J173" s="7">
        <f t="shared" si="4"/>
        <v>0.667756651495896</v>
      </c>
      <c r="K173" s="3">
        <v>21154.09</v>
      </c>
      <c r="L173" s="7">
        <f t="shared" si="5"/>
        <v>0.667756651495896</v>
      </c>
      <c r="M173" s="1"/>
    </row>
    <row r="174" spans="1:13" ht="18.75" customHeight="1">
      <c r="A174" s="1"/>
      <c r="B174" s="44"/>
      <c r="C174" s="2" t="s">
        <v>13</v>
      </c>
      <c r="D174" s="4"/>
      <c r="E174" s="15"/>
      <c r="F174" s="15"/>
      <c r="G174" s="15"/>
      <c r="H174" s="3">
        <f>SUM(H172:H173)</f>
        <v>106443.94</v>
      </c>
      <c r="I174" s="3">
        <f>SUM(I172:I173)</f>
        <v>76068.42</v>
      </c>
      <c r="J174" s="7">
        <f t="shared" si="4"/>
        <v>0.7146336371990739</v>
      </c>
      <c r="K174" s="3">
        <f>SUM(K172:K173)</f>
        <v>76068.42</v>
      </c>
      <c r="L174" s="7">
        <f t="shared" si="5"/>
        <v>0.7146336371990739</v>
      </c>
      <c r="M174" s="5"/>
    </row>
    <row r="175" spans="1:13" ht="29.25" customHeight="1">
      <c r="A175" s="1"/>
      <c r="B175" s="54">
        <v>15</v>
      </c>
      <c r="C175" s="60" t="s">
        <v>84</v>
      </c>
      <c r="D175" s="42" t="s">
        <v>8</v>
      </c>
      <c r="E175" s="12"/>
      <c r="F175" s="12"/>
      <c r="G175" s="12"/>
      <c r="H175" s="8">
        <f>H180</f>
        <v>147243</v>
      </c>
      <c r="I175" s="8">
        <f>I180</f>
        <v>0</v>
      </c>
      <c r="J175" s="6">
        <f t="shared" si="4"/>
        <v>0</v>
      </c>
      <c r="K175" s="8">
        <f>K180</f>
        <v>0</v>
      </c>
      <c r="L175" s="6">
        <f t="shared" si="5"/>
        <v>0</v>
      </c>
      <c r="M175" s="1"/>
    </row>
    <row r="176" spans="1:13" ht="52.5" customHeight="1">
      <c r="A176" s="1"/>
      <c r="B176" s="54"/>
      <c r="C176" s="62"/>
      <c r="D176" s="42" t="s">
        <v>9</v>
      </c>
      <c r="E176" s="12"/>
      <c r="F176" s="12"/>
      <c r="G176" s="12"/>
      <c r="H176" s="8">
        <f>H178+H181+H183</f>
        <v>189857.58000000002</v>
      </c>
      <c r="I176" s="8">
        <f>I178+I181+I183</f>
        <v>87053.49</v>
      </c>
      <c r="J176" s="6">
        <f>I176/H176</f>
        <v>0.4585199600669091</v>
      </c>
      <c r="K176" s="8">
        <f>K178+K181+K183</f>
        <v>87053.49</v>
      </c>
      <c r="L176" s="6">
        <f>K176/H176</f>
        <v>0.4585199600669091</v>
      </c>
      <c r="M176" s="1"/>
    </row>
    <row r="177" spans="1:13" ht="21.75" customHeight="1">
      <c r="A177" s="1"/>
      <c r="B177" s="54"/>
      <c r="C177" s="18" t="s">
        <v>11</v>
      </c>
      <c r="D177" s="9"/>
      <c r="E177" s="12">
        <v>344477.53</v>
      </c>
      <c r="F177" s="12">
        <f>H175</f>
        <v>147243</v>
      </c>
      <c r="G177" s="12">
        <f>E177-F177</f>
        <v>197234.53000000003</v>
      </c>
      <c r="H177" s="8">
        <f>SUM(H175:H176)</f>
        <v>337100.58</v>
      </c>
      <c r="I177" s="8">
        <f>SUM(I175:I175)</f>
        <v>0</v>
      </c>
      <c r="J177" s="6">
        <f t="shared" si="4"/>
        <v>0</v>
      </c>
      <c r="K177" s="8">
        <f>SUM(K175:K175)</f>
        <v>0</v>
      </c>
      <c r="L177" s="6">
        <f t="shared" si="5"/>
        <v>0</v>
      </c>
      <c r="M177" s="5"/>
    </row>
    <row r="178" spans="1:13" ht="36.75" customHeight="1">
      <c r="A178" s="1"/>
      <c r="B178" s="44"/>
      <c r="C178" s="2" t="s">
        <v>68</v>
      </c>
      <c r="D178" s="2" t="s">
        <v>9</v>
      </c>
      <c r="E178" s="13"/>
      <c r="F178" s="13"/>
      <c r="G178" s="13"/>
      <c r="H178" s="3">
        <v>103336</v>
      </c>
      <c r="I178" s="3">
        <v>65974.46</v>
      </c>
      <c r="J178" s="7">
        <f t="shared" si="4"/>
        <v>0.638446040102191</v>
      </c>
      <c r="K178" s="3">
        <v>65974.46</v>
      </c>
      <c r="L178" s="7">
        <f t="shared" si="5"/>
        <v>0.638446040102191</v>
      </c>
      <c r="M178" s="1"/>
    </row>
    <row r="179" spans="1:13" ht="18.75" customHeight="1">
      <c r="A179" s="1"/>
      <c r="B179" s="44"/>
      <c r="C179" s="2" t="s">
        <v>13</v>
      </c>
      <c r="D179" s="4"/>
      <c r="E179" s="15"/>
      <c r="F179" s="15"/>
      <c r="G179" s="15"/>
      <c r="H179" s="3">
        <f>SUM(H178)</f>
        <v>103336</v>
      </c>
      <c r="I179" s="3">
        <f>SUM(I178)</f>
        <v>65974.46</v>
      </c>
      <c r="J179" s="7">
        <f t="shared" si="4"/>
        <v>0.638446040102191</v>
      </c>
      <c r="K179" s="3">
        <f>SUM(K178)</f>
        <v>65974.46</v>
      </c>
      <c r="L179" s="7">
        <f t="shared" si="5"/>
        <v>0.638446040102191</v>
      </c>
      <c r="M179" s="5"/>
    </row>
    <row r="180" spans="1:13" ht="23.25" customHeight="1">
      <c r="A180" s="1"/>
      <c r="B180" s="44"/>
      <c r="C180" s="45" t="s">
        <v>69</v>
      </c>
      <c r="D180" s="2" t="s">
        <v>8</v>
      </c>
      <c r="E180" s="13"/>
      <c r="F180" s="13"/>
      <c r="G180" s="13"/>
      <c r="H180" s="3">
        <v>147243</v>
      </c>
      <c r="I180" s="3">
        <v>0</v>
      </c>
      <c r="J180" s="7">
        <f>I180/H180</f>
        <v>0</v>
      </c>
      <c r="K180" s="3">
        <v>0</v>
      </c>
      <c r="L180" s="7">
        <f>K180/H180</f>
        <v>0</v>
      </c>
      <c r="M180" s="1"/>
    </row>
    <row r="181" spans="1:13" ht="44.25" customHeight="1">
      <c r="A181" s="1"/>
      <c r="B181" s="44"/>
      <c r="C181" s="46"/>
      <c r="D181" s="2" t="s">
        <v>9</v>
      </c>
      <c r="E181" s="13"/>
      <c r="F181" s="13"/>
      <c r="G181" s="13"/>
      <c r="H181" s="3">
        <v>86521.58</v>
      </c>
      <c r="I181" s="3">
        <v>21079.03</v>
      </c>
      <c r="J181" s="7">
        <f>I181/H181</f>
        <v>0.2436274279780836</v>
      </c>
      <c r="K181" s="3">
        <v>21079.03</v>
      </c>
      <c r="L181" s="7">
        <f>K181/H181</f>
        <v>0.2436274279780836</v>
      </c>
      <c r="M181" s="1"/>
    </row>
    <row r="182" spans="1:13" ht="18.75" customHeight="1">
      <c r="A182" s="1"/>
      <c r="B182" s="44"/>
      <c r="C182" s="2" t="s">
        <v>13</v>
      </c>
      <c r="D182" s="4"/>
      <c r="E182" s="15"/>
      <c r="F182" s="15"/>
      <c r="G182" s="15"/>
      <c r="H182" s="3">
        <f>SUM(H180:H181)</f>
        <v>233764.58000000002</v>
      </c>
      <c r="I182" s="3">
        <f>SUM(I180:I181)</f>
        <v>21079.03</v>
      </c>
      <c r="J182" s="7">
        <f t="shared" si="4"/>
        <v>0.09017204402822702</v>
      </c>
      <c r="K182" s="3">
        <f>SUM(K180:K181)</f>
        <v>21079.03</v>
      </c>
      <c r="L182" s="7">
        <f t="shared" si="5"/>
        <v>0.09017204402822702</v>
      </c>
      <c r="M182" s="5"/>
    </row>
    <row r="183" spans="1:13" ht="38.25" customHeight="1">
      <c r="A183" s="1"/>
      <c r="B183" s="44"/>
      <c r="C183" s="2" t="s">
        <v>70</v>
      </c>
      <c r="D183" s="2" t="s">
        <v>9</v>
      </c>
      <c r="E183" s="13"/>
      <c r="F183" s="13"/>
      <c r="G183" s="13"/>
      <c r="H183" s="3">
        <v>0</v>
      </c>
      <c r="I183" s="3">
        <v>0</v>
      </c>
      <c r="J183" s="7">
        <v>0</v>
      </c>
      <c r="K183" s="3">
        <v>0</v>
      </c>
      <c r="L183" s="7">
        <v>0</v>
      </c>
      <c r="M183" s="1"/>
    </row>
    <row r="184" spans="1:13" ht="18.75" customHeight="1">
      <c r="A184" s="1"/>
      <c r="B184" s="44"/>
      <c r="C184" s="2" t="s">
        <v>13</v>
      </c>
      <c r="D184" s="4"/>
      <c r="E184" s="15"/>
      <c r="F184" s="15"/>
      <c r="G184" s="15"/>
      <c r="H184" s="3">
        <f>SUM(H183)</f>
        <v>0</v>
      </c>
      <c r="I184" s="3">
        <f>SUM(I183)</f>
        <v>0</v>
      </c>
      <c r="J184" s="7">
        <v>0</v>
      </c>
      <c r="K184" s="3">
        <f>SUM(K183)</f>
        <v>0</v>
      </c>
      <c r="L184" s="7">
        <v>0</v>
      </c>
      <c r="M184" s="5"/>
    </row>
    <row r="185" spans="1:13" ht="27.75" customHeight="1">
      <c r="A185" s="1"/>
      <c r="B185" s="54">
        <v>16</v>
      </c>
      <c r="C185" s="54" t="s">
        <v>85</v>
      </c>
      <c r="D185" s="20" t="s">
        <v>80</v>
      </c>
      <c r="E185" s="12"/>
      <c r="F185" s="12"/>
      <c r="G185" s="12"/>
      <c r="H185" s="8">
        <f>H189</f>
        <v>37500</v>
      </c>
      <c r="I185" s="8">
        <f>I189</f>
        <v>23713.31</v>
      </c>
      <c r="J185" s="6">
        <f t="shared" si="4"/>
        <v>0.6323549333333334</v>
      </c>
      <c r="K185" s="8">
        <f>K189</f>
        <v>23713.31</v>
      </c>
      <c r="L185" s="6">
        <f t="shared" si="5"/>
        <v>0.6323549333333334</v>
      </c>
      <c r="M185" s="1"/>
    </row>
    <row r="186" spans="1:13" ht="27.75" customHeight="1">
      <c r="A186" s="1"/>
      <c r="B186" s="54"/>
      <c r="C186" s="54"/>
      <c r="D186" s="18" t="s">
        <v>8</v>
      </c>
      <c r="E186" s="12"/>
      <c r="F186" s="12"/>
      <c r="G186" s="12"/>
      <c r="H186" s="8">
        <f>H190+H193+H196</f>
        <v>151804.53999999998</v>
      </c>
      <c r="I186" s="8">
        <f>I190+I193+I196</f>
        <v>15212.98</v>
      </c>
      <c r="J186" s="6">
        <f t="shared" si="4"/>
        <v>0.10021426236659327</v>
      </c>
      <c r="K186" s="8">
        <f>K190+K193+K196</f>
        <v>15212.98</v>
      </c>
      <c r="L186" s="6">
        <f t="shared" si="5"/>
        <v>0.10021426236659327</v>
      </c>
      <c r="M186" s="1"/>
    </row>
    <row r="187" spans="1:13" ht="53.25" customHeight="1">
      <c r="A187" s="1"/>
      <c r="B187" s="54"/>
      <c r="C187" s="54"/>
      <c r="D187" s="18" t="s">
        <v>9</v>
      </c>
      <c r="E187" s="12"/>
      <c r="F187" s="12"/>
      <c r="G187" s="12"/>
      <c r="H187" s="8">
        <f>H191+H194+H197+H199</f>
        <v>444067.91000000003</v>
      </c>
      <c r="I187" s="8">
        <f>I191+I194+I197+I199</f>
        <v>246919.81</v>
      </c>
      <c r="J187" s="6">
        <f t="shared" si="4"/>
        <v>0.5560406515300779</v>
      </c>
      <c r="K187" s="8">
        <f>K191+K194+K197+K199</f>
        <v>242679.78</v>
      </c>
      <c r="L187" s="6">
        <f t="shared" si="5"/>
        <v>0.5464924948078324</v>
      </c>
      <c r="M187" s="1"/>
    </row>
    <row r="188" spans="1:13" ht="18.75" customHeight="1">
      <c r="A188" s="1"/>
      <c r="B188" s="54"/>
      <c r="C188" s="18" t="s">
        <v>11</v>
      </c>
      <c r="D188" s="9"/>
      <c r="E188" s="12">
        <v>649159.75</v>
      </c>
      <c r="F188" s="12">
        <f>H185+H187</f>
        <v>481567.91000000003</v>
      </c>
      <c r="G188" s="12">
        <f>E188-F188</f>
        <v>167591.83999999997</v>
      </c>
      <c r="H188" s="8">
        <f>SUM(H185:H187)</f>
        <v>633372.45</v>
      </c>
      <c r="I188" s="8">
        <f>SUM(I185:I187)</f>
        <v>285846.1</v>
      </c>
      <c r="J188" s="6">
        <f t="shared" si="4"/>
        <v>0.4513080731566395</v>
      </c>
      <c r="K188" s="8">
        <f>SUM(K185:K187)</f>
        <v>281606.07</v>
      </c>
      <c r="L188" s="6">
        <f t="shared" si="5"/>
        <v>0.4446137024115906</v>
      </c>
      <c r="M188" s="5"/>
    </row>
    <row r="189" spans="1:13" ht="26.25" customHeight="1">
      <c r="A189" s="1"/>
      <c r="B189" s="44"/>
      <c r="C189" s="44" t="s">
        <v>71</v>
      </c>
      <c r="D189" s="2" t="s">
        <v>7</v>
      </c>
      <c r="E189" s="13"/>
      <c r="F189" s="13"/>
      <c r="G189" s="13"/>
      <c r="H189" s="3">
        <v>37500</v>
      </c>
      <c r="I189" s="3">
        <v>23713.31</v>
      </c>
      <c r="J189" s="7">
        <f t="shared" si="4"/>
        <v>0.6323549333333334</v>
      </c>
      <c r="K189" s="3">
        <v>23713.31</v>
      </c>
      <c r="L189" s="7">
        <f t="shared" si="5"/>
        <v>0.6323549333333334</v>
      </c>
      <c r="M189" s="1"/>
    </row>
    <row r="190" spans="1:13" ht="26.25" customHeight="1">
      <c r="A190" s="1"/>
      <c r="B190" s="44"/>
      <c r="C190" s="44"/>
      <c r="D190" s="2" t="s">
        <v>8</v>
      </c>
      <c r="E190" s="13"/>
      <c r="F190" s="13"/>
      <c r="G190" s="13"/>
      <c r="H190" s="3">
        <v>99592.76</v>
      </c>
      <c r="I190" s="3">
        <v>12268.19</v>
      </c>
      <c r="J190" s="7">
        <f t="shared" si="4"/>
        <v>0.12318355270001556</v>
      </c>
      <c r="K190" s="3">
        <v>12268.19</v>
      </c>
      <c r="L190" s="7">
        <f t="shared" si="5"/>
        <v>0.12318355270001556</v>
      </c>
      <c r="M190" s="1"/>
    </row>
    <row r="191" spans="1:13" ht="37.5" customHeight="1">
      <c r="A191" s="1"/>
      <c r="B191" s="44"/>
      <c r="C191" s="44"/>
      <c r="D191" s="2" t="s">
        <v>9</v>
      </c>
      <c r="E191" s="13"/>
      <c r="F191" s="13"/>
      <c r="G191" s="13"/>
      <c r="H191" s="3">
        <v>135888.45</v>
      </c>
      <c r="I191" s="3">
        <v>75768.13</v>
      </c>
      <c r="J191" s="7">
        <f t="shared" si="4"/>
        <v>0.557575938205197</v>
      </c>
      <c r="K191" s="3">
        <v>75768.13</v>
      </c>
      <c r="L191" s="7">
        <f t="shared" si="5"/>
        <v>0.557575938205197</v>
      </c>
      <c r="M191" s="1"/>
    </row>
    <row r="192" spans="1:13" ht="18.75" customHeight="1">
      <c r="A192" s="1"/>
      <c r="B192" s="44"/>
      <c r="C192" s="2" t="s">
        <v>13</v>
      </c>
      <c r="D192" s="4"/>
      <c r="E192" s="15"/>
      <c r="F192" s="15"/>
      <c r="G192" s="15"/>
      <c r="H192" s="3">
        <f>SUM(H189:H191)</f>
        <v>272981.21</v>
      </c>
      <c r="I192" s="3">
        <f>SUM(I189:I191)</f>
        <v>111749.63</v>
      </c>
      <c r="J192" s="7">
        <f t="shared" si="4"/>
        <v>0.4093674799082325</v>
      </c>
      <c r="K192" s="3">
        <f>SUM(K189:K191)</f>
        <v>111749.63</v>
      </c>
      <c r="L192" s="7">
        <f t="shared" si="5"/>
        <v>0.4093674799082325</v>
      </c>
      <c r="M192" s="5"/>
    </row>
    <row r="193" spans="1:13" ht="24" customHeight="1">
      <c r="A193" s="1"/>
      <c r="B193" s="64"/>
      <c r="C193" s="45" t="s">
        <v>72</v>
      </c>
      <c r="D193" s="2" t="s">
        <v>8</v>
      </c>
      <c r="E193" s="13"/>
      <c r="F193" s="13"/>
      <c r="G193" s="13"/>
      <c r="H193" s="3">
        <v>49266.92</v>
      </c>
      <c r="I193" s="3">
        <v>0</v>
      </c>
      <c r="J193" s="7">
        <f t="shared" si="4"/>
        <v>0</v>
      </c>
      <c r="K193" s="3">
        <v>0</v>
      </c>
      <c r="L193" s="7">
        <f t="shared" si="5"/>
        <v>0</v>
      </c>
      <c r="M193" s="1"/>
    </row>
    <row r="194" spans="1:13" ht="36.75" customHeight="1">
      <c r="A194" s="1"/>
      <c r="B194" s="65"/>
      <c r="C194" s="46"/>
      <c r="D194" s="2" t="s">
        <v>9</v>
      </c>
      <c r="E194" s="13"/>
      <c r="F194" s="13"/>
      <c r="G194" s="13"/>
      <c r="H194" s="3">
        <v>59183.36</v>
      </c>
      <c r="I194" s="3">
        <v>38832.68</v>
      </c>
      <c r="J194" s="7">
        <f t="shared" si="4"/>
        <v>0.6561418614962043</v>
      </c>
      <c r="K194" s="3">
        <v>38832.68</v>
      </c>
      <c r="L194" s="7">
        <f t="shared" si="5"/>
        <v>0.6561418614962043</v>
      </c>
      <c r="M194" s="1"/>
    </row>
    <row r="195" spans="1:13" ht="15.75" customHeight="1">
      <c r="A195" s="1"/>
      <c r="B195" s="66"/>
      <c r="C195" s="2" t="s">
        <v>13</v>
      </c>
      <c r="D195" s="4"/>
      <c r="E195" s="15"/>
      <c r="F195" s="15"/>
      <c r="G195" s="15"/>
      <c r="H195" s="3">
        <f>SUM(H193:H194)</f>
        <v>108450.28</v>
      </c>
      <c r="I195" s="3">
        <f>SUM(I193:I194)</f>
        <v>38832.68</v>
      </c>
      <c r="J195" s="7">
        <f t="shared" si="4"/>
        <v>0.35806896948537154</v>
      </c>
      <c r="K195" s="3">
        <f>SUM(K193:K194)</f>
        <v>38832.68</v>
      </c>
      <c r="L195" s="7">
        <f t="shared" si="5"/>
        <v>0.35806896948537154</v>
      </c>
      <c r="M195" s="5"/>
    </row>
    <row r="196" spans="1:13" ht="26.25" customHeight="1">
      <c r="A196" s="1"/>
      <c r="B196" s="44"/>
      <c r="C196" s="45" t="s">
        <v>73</v>
      </c>
      <c r="D196" s="2" t="s">
        <v>8</v>
      </c>
      <c r="E196" s="13"/>
      <c r="F196" s="13"/>
      <c r="G196" s="13"/>
      <c r="H196" s="3">
        <v>2944.86</v>
      </c>
      <c r="I196" s="3">
        <v>2944.79</v>
      </c>
      <c r="J196" s="7">
        <f t="shared" si="4"/>
        <v>0.9999762297698362</v>
      </c>
      <c r="K196" s="3">
        <v>2944.79</v>
      </c>
      <c r="L196" s="7">
        <f t="shared" si="5"/>
        <v>0.9999762297698362</v>
      </c>
      <c r="M196" s="1"/>
    </row>
    <row r="197" spans="1:13" ht="45.75" customHeight="1">
      <c r="A197" s="1"/>
      <c r="B197" s="44"/>
      <c r="C197" s="46"/>
      <c r="D197" s="2" t="s">
        <v>9</v>
      </c>
      <c r="E197" s="13"/>
      <c r="F197" s="13"/>
      <c r="G197" s="13"/>
      <c r="H197" s="3">
        <v>65687.39</v>
      </c>
      <c r="I197" s="3">
        <v>7001.4</v>
      </c>
      <c r="J197" s="7">
        <f t="shared" si="4"/>
        <v>0.10658666754760693</v>
      </c>
      <c r="K197" s="3">
        <v>2761.37</v>
      </c>
      <c r="L197" s="7">
        <f t="shared" si="5"/>
        <v>0.042038053270193866</v>
      </c>
      <c r="M197" s="1"/>
    </row>
    <row r="198" spans="1:13" ht="18.75" customHeight="1">
      <c r="A198" s="1"/>
      <c r="B198" s="44"/>
      <c r="C198" s="2" t="s">
        <v>13</v>
      </c>
      <c r="D198" s="4"/>
      <c r="E198" s="15"/>
      <c r="F198" s="15"/>
      <c r="G198" s="15"/>
      <c r="H198" s="3">
        <f>SUM(H196:H197)</f>
        <v>68632.25</v>
      </c>
      <c r="I198" s="3">
        <f>SUM(I196:I197)</f>
        <v>9946.189999999999</v>
      </c>
      <c r="J198" s="7">
        <f t="shared" si="4"/>
        <v>0.1449200630898739</v>
      </c>
      <c r="K198" s="3">
        <f>SUM(K196:K197)</f>
        <v>5706.16</v>
      </c>
      <c r="L198" s="7">
        <f t="shared" si="5"/>
        <v>0.08314108891956769</v>
      </c>
      <c r="M198" s="5"/>
    </row>
    <row r="199" spans="1:13" ht="53.25" customHeight="1">
      <c r="A199" s="1"/>
      <c r="B199" s="44"/>
      <c r="C199" s="19" t="s">
        <v>81</v>
      </c>
      <c r="D199" s="2" t="s">
        <v>9</v>
      </c>
      <c r="E199" s="13"/>
      <c r="F199" s="13"/>
      <c r="G199" s="13"/>
      <c r="H199" s="3">
        <v>183308.71</v>
      </c>
      <c r="I199" s="3">
        <v>125317.6</v>
      </c>
      <c r="J199" s="7">
        <f>I199/H199</f>
        <v>0.683642364839074</v>
      </c>
      <c r="K199" s="3">
        <v>125317.6</v>
      </c>
      <c r="L199" s="7">
        <f>K199/H199</f>
        <v>0.683642364839074</v>
      </c>
      <c r="M199" s="1"/>
    </row>
    <row r="200" spans="1:13" ht="18.75" customHeight="1">
      <c r="A200" s="1"/>
      <c r="B200" s="44"/>
      <c r="C200" s="2" t="s">
        <v>13</v>
      </c>
      <c r="D200" s="4"/>
      <c r="E200" s="15"/>
      <c r="F200" s="15"/>
      <c r="G200" s="15"/>
      <c r="H200" s="3">
        <f>SUM(H199:H199)</f>
        <v>183308.71</v>
      </c>
      <c r="I200" s="3">
        <f>SUM(I199:I199)</f>
        <v>125317.6</v>
      </c>
      <c r="J200" s="7">
        <f>I200/H200</f>
        <v>0.683642364839074</v>
      </c>
      <c r="K200" s="3">
        <f>SUM(K199:K199)</f>
        <v>125317.6</v>
      </c>
      <c r="L200" s="7">
        <f>K200/H200</f>
        <v>0.683642364839074</v>
      </c>
      <c r="M200" s="5"/>
    </row>
    <row r="201" spans="1:13" ht="27" customHeight="1">
      <c r="A201" s="1"/>
      <c r="B201" s="50"/>
      <c r="C201" s="47" t="s">
        <v>28</v>
      </c>
      <c r="D201" s="10" t="s">
        <v>7</v>
      </c>
      <c r="E201" s="14"/>
      <c r="F201" s="14"/>
      <c r="G201" s="14"/>
      <c r="H201" s="16">
        <f>H3+H44+H86+H127+H185</f>
        <v>169294.90000000002</v>
      </c>
      <c r="I201" s="16">
        <f>I3+I44+I86+I127+I185+I30</f>
        <v>46397.07</v>
      </c>
      <c r="J201" s="17">
        <f t="shared" si="4"/>
        <v>0.2740606480171582</v>
      </c>
      <c r="K201" s="16">
        <f>K3+K44+K86+K127+K185+K30</f>
        <v>41411.159999999996</v>
      </c>
      <c r="L201" s="17">
        <f t="shared" si="5"/>
        <v>0.24460961316613786</v>
      </c>
      <c r="M201" s="5"/>
    </row>
    <row r="202" spans="1:16" ht="27.75" customHeight="1">
      <c r="A202" s="1"/>
      <c r="B202" s="51"/>
      <c r="C202" s="48"/>
      <c r="D202" s="10" t="s">
        <v>8</v>
      </c>
      <c r="E202" s="14"/>
      <c r="F202" s="14"/>
      <c r="G202" s="14"/>
      <c r="H202" s="16">
        <f>H3+H31+H45+H87+H116+H128+H156+H186+H175</f>
        <v>3051513.5399999996</v>
      </c>
      <c r="I202" s="16">
        <f>I4+I31+I45+I87+I116+I128+I156+I186+I175</f>
        <v>1648337.67</v>
      </c>
      <c r="J202" s="17">
        <f t="shared" si="4"/>
        <v>0.540170524689856</v>
      </c>
      <c r="K202" s="16">
        <f>K4+K31+K45+K87+K116+K128+K156+K186+K175</f>
        <v>1646675.81</v>
      </c>
      <c r="L202" s="17">
        <f t="shared" si="5"/>
        <v>0.5396259228133723</v>
      </c>
      <c r="M202" s="5"/>
      <c r="P202" s="37"/>
    </row>
    <row r="203" spans="1:16" ht="41.25" customHeight="1">
      <c r="A203" s="1"/>
      <c r="B203" s="51"/>
      <c r="C203" s="48"/>
      <c r="D203" s="10" t="s">
        <v>9</v>
      </c>
      <c r="E203" s="14"/>
      <c r="F203" s="14"/>
      <c r="G203" s="14"/>
      <c r="H203" s="16">
        <f>H5+H25+H27+H32+H46+H61+H63+H65+H67+H84+H88+H117+H129+H157+H176+H187</f>
        <v>2988655.6900000004</v>
      </c>
      <c r="I203" s="16">
        <f>I5+I25+I27+I32+I46+I61+I63+I65+I67+I84+I88+I117+I129+I157+I176+I187</f>
        <v>1835708.0200000005</v>
      </c>
      <c r="J203" s="17">
        <f t="shared" si="4"/>
        <v>0.6142253275083689</v>
      </c>
      <c r="K203" s="16">
        <f>K5+K25+K27+K32+K46+K61+K63+K65+K67+K84+K88+K117+K129+K157+K176+K187</f>
        <v>1825950.2200000004</v>
      </c>
      <c r="L203" s="17">
        <f t="shared" si="5"/>
        <v>0.6109603813211418</v>
      </c>
      <c r="M203" s="5"/>
      <c r="P203" s="37"/>
    </row>
    <row r="204" spans="1:13" ht="15.75" customHeight="1">
      <c r="A204" s="1"/>
      <c r="B204" s="51"/>
      <c r="C204" s="48"/>
      <c r="D204" s="10" t="s">
        <v>10</v>
      </c>
      <c r="E204" s="14"/>
      <c r="F204" s="14"/>
      <c r="G204" s="14"/>
      <c r="H204" s="16">
        <f>H28+H68+H89+H130+H158</f>
        <v>5989744.739999999</v>
      </c>
      <c r="I204" s="16">
        <f>I28+I68+I89+I130+I158</f>
        <v>1740490.56</v>
      </c>
      <c r="J204" s="17">
        <f t="shared" si="4"/>
        <v>0.2905784195404628</v>
      </c>
      <c r="K204" s="16">
        <f>K28+K68+K89+K130+K158</f>
        <v>1740490.56</v>
      </c>
      <c r="L204" s="17">
        <f t="shared" si="5"/>
        <v>0.2905784195404628</v>
      </c>
      <c r="M204" s="5"/>
    </row>
    <row r="205" spans="1:16" ht="18" customHeight="1">
      <c r="A205" s="1"/>
      <c r="B205" s="52"/>
      <c r="C205" s="49"/>
      <c r="D205" s="10" t="s">
        <v>38</v>
      </c>
      <c r="E205" s="14">
        <f>SUM(E3:E204)</f>
        <v>6299967.471</v>
      </c>
      <c r="F205" s="14" t="e">
        <f>SUM(F3:F204)</f>
        <v>#REF!</v>
      </c>
      <c r="G205" s="14" t="e">
        <f>SUM(G3:G204)</f>
        <v>#REF!</v>
      </c>
      <c r="H205" s="16">
        <f>SUM(H201:H204)</f>
        <v>12199208.87</v>
      </c>
      <c r="I205" s="16">
        <f>SUM(I201:I204)</f>
        <v>5270933.32</v>
      </c>
      <c r="J205" s="17">
        <f t="shared" si="4"/>
        <v>0.4320717331893671</v>
      </c>
      <c r="K205" s="16">
        <f>SUM(K201:K204)</f>
        <v>5254527.75</v>
      </c>
      <c r="L205" s="17">
        <f t="shared" si="5"/>
        <v>0.43072692713064437</v>
      </c>
      <c r="M205" s="5"/>
      <c r="P205" s="37"/>
    </row>
    <row r="206" spans="8:12" ht="21" customHeight="1">
      <c r="H206" s="37"/>
      <c r="I206" s="37"/>
      <c r="J206" s="37"/>
      <c r="K206" s="37"/>
      <c r="L206" s="37"/>
    </row>
    <row r="207" spans="9:11" ht="14.25" customHeight="1">
      <c r="I207" s="37"/>
      <c r="K207" s="37"/>
    </row>
    <row r="208" ht="14.25" customHeight="1">
      <c r="I208" s="37"/>
    </row>
    <row r="209" ht="14.25" customHeight="1">
      <c r="I209" s="37"/>
    </row>
  </sheetData>
  <sheetProtection/>
  <mergeCells count="113">
    <mergeCell ref="C9:C10"/>
    <mergeCell ref="B9:B11"/>
    <mergeCell ref="C185:C187"/>
    <mergeCell ref="B189:B192"/>
    <mergeCell ref="C189:C191"/>
    <mergeCell ref="B175:B177"/>
    <mergeCell ref="B178:B179"/>
    <mergeCell ref="B180:B182"/>
    <mergeCell ref="B183:B184"/>
    <mergeCell ref="C180:C181"/>
    <mergeCell ref="C175:C176"/>
    <mergeCell ref="B30:B33"/>
    <mergeCell ref="B18:B19"/>
    <mergeCell ref="B20:B22"/>
    <mergeCell ref="C20:C21"/>
    <mergeCell ref="B23:B24"/>
    <mergeCell ref="B36:B37"/>
    <mergeCell ref="B196:B198"/>
    <mergeCell ref="B185:B188"/>
    <mergeCell ref="B160:B162"/>
    <mergeCell ref="C160:C161"/>
    <mergeCell ref="B163:B165"/>
    <mergeCell ref="C163:C164"/>
    <mergeCell ref="B166:B169"/>
    <mergeCell ref="C193:C194"/>
    <mergeCell ref="B193:B195"/>
    <mergeCell ref="B170:B171"/>
    <mergeCell ref="B172:B174"/>
    <mergeCell ref="C172:C173"/>
    <mergeCell ref="B149:B150"/>
    <mergeCell ref="B151:B153"/>
    <mergeCell ref="C151:C152"/>
    <mergeCell ref="B154:B155"/>
    <mergeCell ref="B156:B159"/>
    <mergeCell ref="C156:C158"/>
    <mergeCell ref="C166:C168"/>
    <mergeCell ref="B137:B138"/>
    <mergeCell ref="B139:B141"/>
    <mergeCell ref="C139:C140"/>
    <mergeCell ref="B142:B143"/>
    <mergeCell ref="B144:B145"/>
    <mergeCell ref="B146:B148"/>
    <mergeCell ref="C146:C147"/>
    <mergeCell ref="B124:B126"/>
    <mergeCell ref="C124:C125"/>
    <mergeCell ref="B127:B131"/>
    <mergeCell ref="C127:C130"/>
    <mergeCell ref="B132:B136"/>
    <mergeCell ref="C132:C135"/>
    <mergeCell ref="B116:B118"/>
    <mergeCell ref="C116:C117"/>
    <mergeCell ref="B119:B121"/>
    <mergeCell ref="B122:B123"/>
    <mergeCell ref="B114:B115"/>
    <mergeCell ref="C119:C120"/>
    <mergeCell ref="B102:B105"/>
    <mergeCell ref="C102:C104"/>
    <mergeCell ref="C106:C108"/>
    <mergeCell ref="B106:B109"/>
    <mergeCell ref="B110:B113"/>
    <mergeCell ref="C110:C112"/>
    <mergeCell ref="B91:B93"/>
    <mergeCell ref="C91:C92"/>
    <mergeCell ref="B94:B95"/>
    <mergeCell ref="B96:B98"/>
    <mergeCell ref="C96:C97"/>
    <mergeCell ref="B99:B101"/>
    <mergeCell ref="C99:C100"/>
    <mergeCell ref="B79:B81"/>
    <mergeCell ref="C79:C80"/>
    <mergeCell ref="B82:B83"/>
    <mergeCell ref="B84:B85"/>
    <mergeCell ref="B86:B90"/>
    <mergeCell ref="C86:C89"/>
    <mergeCell ref="B76:B78"/>
    <mergeCell ref="C76:C77"/>
    <mergeCell ref="B65:B66"/>
    <mergeCell ref="B67:B69"/>
    <mergeCell ref="C67:C68"/>
    <mergeCell ref="B63:B64"/>
    <mergeCell ref="B70:B72"/>
    <mergeCell ref="C70:C71"/>
    <mergeCell ref="B73:B75"/>
    <mergeCell ref="C73:C74"/>
    <mergeCell ref="B59:B60"/>
    <mergeCell ref="B61:B62"/>
    <mergeCell ref="B44:B47"/>
    <mergeCell ref="C44:C46"/>
    <mergeCell ref="B48:B50"/>
    <mergeCell ref="C48:C49"/>
    <mergeCell ref="B51:B54"/>
    <mergeCell ref="C51:C53"/>
    <mergeCell ref="C55:C57"/>
    <mergeCell ref="B55:B58"/>
    <mergeCell ref="B42:B43"/>
    <mergeCell ref="B34:B35"/>
    <mergeCell ref="B1:L1"/>
    <mergeCell ref="B3:B6"/>
    <mergeCell ref="C3:C5"/>
    <mergeCell ref="B7:B8"/>
    <mergeCell ref="C38:C40"/>
    <mergeCell ref="B38:B41"/>
    <mergeCell ref="C30:C32"/>
    <mergeCell ref="B199:B200"/>
    <mergeCell ref="C196:C197"/>
    <mergeCell ref="C201:C205"/>
    <mergeCell ref="B201:B205"/>
    <mergeCell ref="B12:B13"/>
    <mergeCell ref="B14:B15"/>
    <mergeCell ref="B16:B17"/>
    <mergeCell ref="B25:B26"/>
    <mergeCell ref="B27:B29"/>
    <mergeCell ref="C27:C28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veltsnn</cp:lastModifiedBy>
  <cp:lastPrinted>2019-01-31T11:11:15Z</cp:lastPrinted>
  <dcterms:created xsi:type="dcterms:W3CDTF">2018-04-25T12:15:47Z</dcterms:created>
  <dcterms:modified xsi:type="dcterms:W3CDTF">2019-11-08T13:03:29Z</dcterms:modified>
  <cp:category/>
  <cp:version/>
  <cp:contentType/>
  <cp:contentStatus/>
</cp:coreProperties>
</file>