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<sst xmlns="http://schemas.openxmlformats.org/spreadsheetml/2006/main" count="272" uniqueCount="86">
  <si>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</si>
  <si>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</si>
  <si>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</si>
  <si>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</si>
  <si>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</si>
  <si>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</si>
  <si>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</si>
  <si>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</si>
  <si>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</si>
  <si>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</si>
  <si>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</si>
  <si>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</si>
  <si>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</si>
  <si>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>Итого по подпрограмме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</si>
  <si>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</si>
  <si>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</si>
  <si>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</si>
  <si>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</si>
  <si>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</si>
  <si>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</si>
  <si>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VIII «Обеспечивающая подпрограмма»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</si>
  <si>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</si>
  <si>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</si>
  <si>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</si>
  <si>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IV «Обеспечивающая подпрограмма»</t>
  </si>
  <si>
    <t>Подпрограмма I «Дошкольное образование»</t>
  </si>
  <si>
    <t xml:space="preserve">Подпрограмма II «Общее образование» </t>
  </si>
  <si>
    <t>Подпрограмма III «Дополнительное образование,воспитание и психолого-социальное сопровождение детей»</t>
  </si>
  <si>
    <t>Итого по муниципальным программам Московской области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</si>
  <si>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</si>
  <si>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</si>
  <si>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Муниципальная программа "Развитие и поддержка предпринимательства городского округа  Электросталь Московской области"
(МКУ "Департамент по развитию промышленности, инвестиционной политике и рекламе городского округа Электросталь")</t>
  </si>
  <si>
    <t>Развитие физической культуры и спорта  в городском округе Электросталь Московской области
(Управление по физической культуре и спорту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</si>
  <si>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делами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</si>
  <si>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(Комитет по строительству, архитектуре и жилищной политике Администрации городского округа Электросталь Московской области)</t>
  </si>
  <si>
    <t>Пассажирский  транспорт общего пользования
(Комитет по строительству, архитектуре и жилищной политике Администрации городского округа Электросталь Московской области)</t>
  </si>
  <si>
    <t>Безопасность  городского округа Электросталь 
(Управление по территориальной безопасности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</si>
  <si>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</si>
  <si>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</si>
  <si>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 xml:space="preserve"> Жилище
(Комитет по строительству, архитектуре и жилищной политике Администрации городского округа Электросталь Московской области)</t>
  </si>
  <si>
    <t>Развитие инженерной инфраструктуры и энергоэффективности в городском округе Электросталь Московской области  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</si>
  <si>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</si>
  <si>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>Формирование современной комфортной городской среды городского округа Электросталь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</si>
  <si>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>ВСЕГО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</si>
  <si>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</si>
  <si>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</si>
  <si>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</si>
  <si>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</si>
  <si>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</si>
  <si>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</si>
  <si>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</si>
  <si>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</si>
  <si>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</si>
  <si>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</si>
  <si>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</si>
  <si>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Подпрограмма 7 "Обеспечивающая подпрограмма"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</si>
  <si>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</si>
  <si>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</si>
  <si>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</si>
  <si>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Подпрограмма 1 "Обеспечение жильем молодых семей"</t>
  </si>
  <si>
    <t>Подпрограмма 2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</si>
  <si>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Подпрограмма 3 "Обеспечение жильем детей-сирот и детей, оставшихся без попечения родителей, а также лиц из их числа детей-сирот и детей, оставшихся без попечения родителей"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</si>
  <si>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</si>
  <si>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</si>
  <si>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</si>
  <si>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</si>
  <si>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</si>
  <si>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>Подпрограмма 9 "Обеспечивающая подпрограмма"</t>
  </si>
  <si>
    <t>Подпрограмма 1 "Чистая вода"</t>
  </si>
  <si>
    <t>Подпрограмма 2 "Очистка сточных вод"</t>
  </si>
  <si>
    <t xml:space="preserve">Подпрограмма 3 "Создание условий для обеспечения качественными жилищно-коммунальными услугами" </t>
  </si>
  <si>
    <t>Подпрограмма 4 "Энергосбережение и повышение энергетической эффективности на территории городского округа Электросталь Московской области"</t>
  </si>
  <si>
    <t>Подпрограмма 5 "Обеспечивающая подпрограмма"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</si>
  <si>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</si>
  <si>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</si>
  <si>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</si>
  <si>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Подпрограмма 1 "Комфортная городская среда"</t>
  </si>
  <si>
    <t>Подпрограмма 2 "Благоустройство территории городского округа"</t>
  </si>
  <si>
    <t>Подпрограмма 3 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</si>
  <si>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 бюджету</t>
  </si>
  <si>
    <t>В программе</t>
  </si>
  <si>
    <t>Разница</t>
  </si>
  <si>
    <t>Наименование программы/ подпрограммы
муниципальный заказчик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</si>
  <si>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</si>
  <si>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</si>
  <si>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Оперативный отчёт о реализации муниципальных программ городского округа Электросталь Московской области (свод) 
 за январь - сентябрь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</si>
</sst>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2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NumberFormat="1" applyFont="1" applyFill="1" applyBorder="1" applyAlignment="1" applyProtection="1">
      <alignment vertical="top"/>
      <protection locked="0"/>
    </xf>
    <xf numFmtId="0" fontId="48" fillId="0" borderId="0" xfId="0" applyFont="1" applyAlignment="1">
      <alignment/>
    </xf>
    <xf numFmtId="0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1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10" fontId="5" fillId="13" borderId="10" xfId="55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0" applyNumberFormat="1" applyFont="1" applyFill="1" applyBorder="1" applyAlignment="1" applyProtection="1">
      <alignment vertical="top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13" borderId="10" xfId="0" applyNumberFormat="1" applyFont="1" applyFill="1" applyBorder="1" applyAlignment="1" applyProtection="1">
      <alignment horizontal="left" vertical="top" wrapText="1"/>
      <protection locked="0"/>
    </xf>
    <xf numFmtId="4" fontId="5" fillId="13" borderId="10" xfId="0" applyNumberFormat="1" applyFont="1" applyFill="1" applyBorder="1" applyAlignment="1" applyProtection="1">
      <alignment horizontal="right" vertical="top" wrapText="1"/>
      <protection locked="0"/>
    </xf>
    <xf numFmtId="0" fontId="5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1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0" xfId="0" applyNumberFormat="1" applyFont="1" applyAlignment="1">
      <alignment/>
    </xf>
    <xf numFmtId="0" fontId="7" fillId="34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0" fillId="13" borderId="10" xfId="0" applyNumberFormat="1" applyFont="1" applyFill="1" applyBorder="1" applyAlignment="1" applyProtection="1">
      <alignment horizontal="right" vertical="top" wrapText="1"/>
      <protection locked="0"/>
    </xf>
    <xf numFmtId="10" fontId="50" fillId="13" borderId="10" xfId="55" applyNumberFormat="1" applyFont="1" applyFill="1" applyBorder="1" applyAlignment="1" applyProtection="1">
      <alignment horizontal="right" vertical="top" wrapText="1"/>
      <protection locked="0"/>
    </xf>
    <xf numFmtId="4" fontId="51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1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171" fontId="3" fillId="13" borderId="10" xfId="58" applyFont="1" applyFill="1" applyBorder="1" applyAlignment="1" applyProtection="1">
      <alignment horizontal="right" vertical="top" wrapText="1"/>
      <protection locked="0"/>
    </xf>
    <xf numFmtId="171" fontId="4" fillId="33" borderId="10" xfId="58" applyFont="1" applyFill="1" applyBorder="1" applyAlignment="1" applyProtection="1">
      <alignment horizontal="right" vertical="top" wrapText="1"/>
      <protection locked="0"/>
    </xf>
    <xf numFmtId="171" fontId="5" fillId="13" borderId="10" xfId="58" applyFont="1" applyFill="1" applyBorder="1" applyAlignment="1" applyProtection="1">
      <alignment horizontal="right" vertical="top" wrapText="1"/>
      <protection locked="0"/>
    </xf>
    <xf numFmtId="171" fontId="4" fillId="0" borderId="10" xfId="58" applyFont="1" applyFill="1" applyBorder="1" applyAlignment="1" applyProtection="1">
      <alignment horizontal="right" vertical="top" wrapText="1"/>
      <protection locked="0"/>
    </xf>
    <xf numFmtId="171" fontId="7" fillId="34" borderId="10" xfId="58" applyFont="1" applyFill="1" applyBorder="1" applyAlignment="1" applyProtection="1">
      <alignment horizontal="right" vertical="top" wrapText="1"/>
      <protection locked="0"/>
    </xf>
    <xf numFmtId="171" fontId="5" fillId="33" borderId="10" xfId="58" applyFont="1" applyFill="1" applyBorder="1" applyAlignment="1" applyProtection="1">
      <alignment horizontal="right" vertical="top" wrapText="1"/>
      <protection locked="0"/>
    </xf>
    <xf numFmtId="171" fontId="49" fillId="0" borderId="10" xfId="58" applyFont="1" applyFill="1" applyBorder="1" applyAlignment="1" applyProtection="1">
      <alignment horizontal="right" vertical="top" wrapText="1"/>
      <protection locked="0"/>
    </xf>
    <xf numFmtId="171" fontId="5" fillId="0" borderId="10" xfId="58" applyFont="1" applyFill="1" applyBorder="1" applyAlignment="1" applyProtection="1">
      <alignment horizontal="right" vertical="top" wrapText="1"/>
      <protection locked="0"/>
    </xf>
    <xf numFmtId="4" fontId="7" fillId="34" borderId="10" xfId="0" applyNumberFormat="1" applyFont="1" applyFill="1" applyBorder="1" applyAlignment="1" applyProtection="1">
      <alignment vertical="top"/>
      <protection locked="0"/>
    </xf>
    <xf numFmtId="10" fontId="7" fillId="34" borderId="10" xfId="55" applyNumberFormat="1" applyFont="1" applyFill="1" applyBorder="1" applyAlignment="1" applyProtection="1">
      <alignment horizontal="right" vertical="top" wrapText="1"/>
      <protection locked="0"/>
    </xf>
    <xf numFmtId="0" fontId="5" fillId="13" borderId="10" xfId="0" applyNumberFormat="1" applyFont="1" applyFill="1" applyBorder="1" applyAlignment="1" applyProtection="1">
      <alignment horizontal="left" vertical="top" wrapText="1"/>
      <protection locked="0"/>
    </xf>
    <xf numFmtId="0" fontId="5" fillId="1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13" borderId="12" xfId="0" applyNumberFormat="1" applyFont="1" applyFill="1" applyBorder="1" applyAlignment="1" applyProtection="1">
      <alignment horizontal="left" vertical="top" wrapText="1"/>
      <protection locked="0"/>
    </xf>
    <xf numFmtId="0" fontId="5" fillId="13" borderId="13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13" borderId="14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8" fillId="34" borderId="12" xfId="0" applyNumberFormat="1" applyFont="1" applyFill="1" applyBorder="1" applyAlignment="1" applyProtection="1">
      <alignment horizontal="left" vertical="top" wrapText="1"/>
      <protection locked="0"/>
    </xf>
    <xf numFmtId="0" fontId="8" fillId="34" borderId="14" xfId="0" applyNumberFormat="1" applyFont="1" applyFill="1" applyBorder="1" applyAlignment="1" applyProtection="1">
      <alignment horizontal="left" vertical="top" wrapText="1"/>
      <protection locked="0"/>
    </xf>
    <xf numFmtId="0" fontId="8" fillId="34" borderId="13" xfId="0" applyNumberFormat="1" applyFont="1" applyFill="1" applyBorder="1" applyAlignment="1" applyProtection="1">
      <alignment horizontal="left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/>
      <protection locked="0"/>
    </xf>
    <xf numFmtId="0" fontId="4" fillId="34" borderId="14" xfId="0" applyNumberFormat="1" applyFont="1" applyFill="1" applyBorder="1" applyAlignment="1" applyProtection="1">
      <alignment horizontal="center" vertical="top"/>
      <protection locked="0"/>
    </xf>
    <xf numFmtId="0" fontId="4" fillId="34" borderId="13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6"/>
  <sheetViews>
    <sheetView tabSelected="1" zoomScalePageLayoutView="0" workbookViewId="0" topLeftCell="A1">
      <selection activeCell="B1" sqref="B1:L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3.140625" style="45" hidden="1" customWidth="1"/>
    <col min="6" max="7" width="14.421875" style="45" hidden="1" customWidth="1"/>
    <col min="8" max="8" width="14.57421875" style="9" customWidth="1"/>
    <col min="9" max="9" width="16.57421875" style="9" customWidth="1"/>
    <col min="10" max="10" width="14.57421875" style="9" customWidth="1"/>
    <col min="11" max="11" width="19.00390625" style="9" customWidth="1"/>
    <col min="12" max="12" width="11.00390625" style="9" customWidth="1"/>
    <col min="13" max="13" width="10.140625" style="0" customWidth="1"/>
    <col min="14" max="19" width="9.140625" style="0" customWidth="1"/>
  </cols>
  <sheetData>
    <row r="1" spans="1:13" ht="27" customHeight="1">
      <c r="A1" s="1"/>
      <c r="B1" s="74" t="s">
        <v>85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2"/>
    </row>
    <row r="2" spans="1:13" ht="28.5" customHeight="1">
      <c r="A2" s="1"/>
      <c r="B2" s="3" t="s">
        <v>0</v>
      </c>
      <c r="C2" s="4" t="s">
        <v>82</v>
      </c>
      <c r="D2" s="4" t="s">
        <v>1</v>
      </c>
      <c r="E2" s="43" t="s">
        <v>79</v>
      </c>
      <c r="F2" s="43" t="s">
        <v>80</v>
      </c>
      <c r="G2" s="43" t="s">
        <v>81</v>
      </c>
      <c r="H2" s="37" t="s">
        <v>2</v>
      </c>
      <c r="I2" s="37" t="s">
        <v>3</v>
      </c>
      <c r="J2" s="37" t="s">
        <v>4</v>
      </c>
      <c r="K2" s="37" t="s">
        <v>5</v>
      </c>
      <c r="L2" s="37" t="s">
        <v>6</v>
      </c>
      <c r="M2" s="1"/>
    </row>
    <row r="3" spans="1:13" ht="26.25" customHeight="1">
      <c r="A3" s="1"/>
      <c r="B3" s="63">
        <v>1</v>
      </c>
      <c r="C3" s="63" t="s">
        <v>29</v>
      </c>
      <c r="D3" s="6" t="s">
        <v>8</v>
      </c>
      <c r="E3" s="46"/>
      <c r="F3" s="46"/>
      <c r="G3" s="46"/>
      <c r="H3" s="31">
        <f>H6+H9+H14+H21</f>
        <v>72568.99</v>
      </c>
      <c r="I3" s="31">
        <f>I6+I9+I14+I21</f>
        <v>2960</v>
      </c>
      <c r="J3" s="18">
        <f>I3/H3</f>
        <v>0.04078877217389962</v>
      </c>
      <c r="K3" s="31">
        <f>K6+K9+K14+K21</f>
        <v>2960</v>
      </c>
      <c r="L3" s="18">
        <f>K3/H3</f>
        <v>0.04078877217389962</v>
      </c>
      <c r="M3" s="1"/>
    </row>
    <row r="4" spans="1:13" ht="43.5" customHeight="1">
      <c r="A4" s="1"/>
      <c r="B4" s="63"/>
      <c r="C4" s="63"/>
      <c r="D4" s="6" t="s">
        <v>9</v>
      </c>
      <c r="E4" s="46"/>
      <c r="F4" s="46"/>
      <c r="G4" s="46"/>
      <c r="H4" s="31">
        <f>H7+H10+H12+H15+H17+H19+H22+H24</f>
        <v>260330.38999999998</v>
      </c>
      <c r="I4" s="31">
        <f>I7+I10+I12+I15+I17+I19+I22+I24</f>
        <v>182779.91</v>
      </c>
      <c r="J4" s="18">
        <f aca="true" t="shared" si="0" ref="J4:J69">I4/H4</f>
        <v>0.7021074642879765</v>
      </c>
      <c r="K4" s="31">
        <f>K7+K10+K12+K15+K17+K19+K22+K24</f>
        <v>182779.91</v>
      </c>
      <c r="L4" s="18">
        <f aca="true" t="shared" si="1" ref="L4:L69">K4/H4</f>
        <v>0.7021074642879765</v>
      </c>
      <c r="M4" s="1"/>
    </row>
    <row r="5" spans="1:13" ht="21" customHeight="1">
      <c r="A5" s="1"/>
      <c r="B5" s="63"/>
      <c r="C5" s="6" t="s">
        <v>11</v>
      </c>
      <c r="D5" s="7"/>
      <c r="E5" s="46">
        <v>327731.96</v>
      </c>
      <c r="F5" s="46">
        <f>H3+H4</f>
        <v>332899.38</v>
      </c>
      <c r="G5" s="46">
        <f>E5-F5</f>
        <v>-5167.419999999984</v>
      </c>
      <c r="H5" s="31">
        <f>SUM(H3:H4)</f>
        <v>332899.38</v>
      </c>
      <c r="I5" s="31">
        <f>SUM(I3:I4)</f>
        <v>185739.91</v>
      </c>
      <c r="J5" s="18">
        <f t="shared" si="0"/>
        <v>0.5579460977067605</v>
      </c>
      <c r="K5" s="31">
        <f>SUM(K3:K4)</f>
        <v>185739.91</v>
      </c>
      <c r="L5" s="18">
        <f t="shared" si="1"/>
        <v>0.5579460977067605</v>
      </c>
      <c r="M5" s="5"/>
    </row>
    <row r="6" spans="1:13" s="22" customFormat="1" ht="24.75" customHeight="1">
      <c r="A6" s="19"/>
      <c r="B6" s="68"/>
      <c r="C6" s="68" t="s">
        <v>12</v>
      </c>
      <c r="D6" s="20" t="s">
        <v>8</v>
      </c>
      <c r="E6" s="47"/>
      <c r="F6" s="47"/>
      <c r="G6" s="47"/>
      <c r="H6" s="21">
        <v>556.27</v>
      </c>
      <c r="I6" s="21">
        <v>450</v>
      </c>
      <c r="J6" s="25">
        <f t="shared" si="0"/>
        <v>0.8089596778542795</v>
      </c>
      <c r="K6" s="21">
        <v>450</v>
      </c>
      <c r="L6" s="25">
        <f t="shared" si="1"/>
        <v>0.8089596778542795</v>
      </c>
      <c r="M6" s="19"/>
    </row>
    <row r="7" spans="1:13" s="22" customFormat="1" ht="34.5" customHeight="1">
      <c r="A7" s="19"/>
      <c r="B7" s="68"/>
      <c r="C7" s="68"/>
      <c r="D7" s="20" t="s">
        <v>9</v>
      </c>
      <c r="E7" s="47"/>
      <c r="F7" s="47"/>
      <c r="G7" s="47"/>
      <c r="H7" s="21">
        <v>18507.83</v>
      </c>
      <c r="I7" s="21">
        <v>13400.43</v>
      </c>
      <c r="J7" s="25">
        <f t="shared" si="0"/>
        <v>0.7240411220548275</v>
      </c>
      <c r="K7" s="21">
        <v>13400.43</v>
      </c>
      <c r="L7" s="25">
        <f t="shared" si="1"/>
        <v>0.7240411220548275</v>
      </c>
      <c r="M7" s="19"/>
    </row>
    <row r="8" spans="1:13" s="22" customFormat="1" ht="18.75" customHeight="1">
      <c r="A8" s="19"/>
      <c r="B8" s="68"/>
      <c r="C8" s="20" t="s">
        <v>13</v>
      </c>
      <c r="D8" s="26"/>
      <c r="E8" s="47"/>
      <c r="F8" s="47"/>
      <c r="G8" s="47"/>
      <c r="H8" s="21">
        <f>H6+H7</f>
        <v>19064.100000000002</v>
      </c>
      <c r="I8" s="21">
        <f>I6+I7</f>
        <v>13850.43</v>
      </c>
      <c r="J8" s="25">
        <f t="shared" si="0"/>
        <v>0.7265189544746408</v>
      </c>
      <c r="K8" s="21">
        <f>K6+K7</f>
        <v>13850.43</v>
      </c>
      <c r="L8" s="25">
        <f t="shared" si="1"/>
        <v>0.7265189544746408</v>
      </c>
      <c r="M8" s="24"/>
    </row>
    <row r="9" spans="1:13" s="22" customFormat="1" ht="24" customHeight="1">
      <c r="A9" s="19"/>
      <c r="B9" s="64"/>
      <c r="C9" s="68" t="s">
        <v>14</v>
      </c>
      <c r="D9" s="20" t="s">
        <v>8</v>
      </c>
      <c r="E9" s="47"/>
      <c r="F9" s="47"/>
      <c r="G9" s="47"/>
      <c r="H9" s="21">
        <v>1883.42</v>
      </c>
      <c r="I9" s="21">
        <v>1505</v>
      </c>
      <c r="J9" s="25">
        <f t="shared" si="0"/>
        <v>0.7990782725042741</v>
      </c>
      <c r="K9" s="21">
        <v>1505</v>
      </c>
      <c r="L9" s="25">
        <f t="shared" si="1"/>
        <v>0.7990782725042741</v>
      </c>
      <c r="M9" s="19"/>
    </row>
    <row r="10" spans="1:13" s="22" customFormat="1" ht="37.5" customHeight="1">
      <c r="A10" s="19"/>
      <c r="B10" s="65"/>
      <c r="C10" s="68"/>
      <c r="D10" s="20" t="s">
        <v>9</v>
      </c>
      <c r="E10" s="47"/>
      <c r="F10" s="47"/>
      <c r="G10" s="47"/>
      <c r="H10" s="21">
        <v>51657.26</v>
      </c>
      <c r="I10" s="21">
        <v>38341.37</v>
      </c>
      <c r="J10" s="25">
        <f t="shared" si="0"/>
        <v>0.7422261653057092</v>
      </c>
      <c r="K10" s="21">
        <v>38341.37</v>
      </c>
      <c r="L10" s="25">
        <f t="shared" si="1"/>
        <v>0.7422261653057092</v>
      </c>
      <c r="M10" s="19"/>
    </row>
    <row r="11" spans="1:13" s="22" customFormat="1" ht="18.75" customHeight="1">
      <c r="A11" s="19"/>
      <c r="B11" s="66"/>
      <c r="C11" s="20" t="s">
        <v>13</v>
      </c>
      <c r="D11" s="26"/>
      <c r="E11" s="47"/>
      <c r="F11" s="47"/>
      <c r="G11" s="47"/>
      <c r="H11" s="21">
        <f>SUM(H9:H10)</f>
        <v>53540.68</v>
      </c>
      <c r="I11" s="21">
        <f>SUM(I9:I10)</f>
        <v>39846.37</v>
      </c>
      <c r="J11" s="25">
        <f t="shared" si="0"/>
        <v>0.7442260725863027</v>
      </c>
      <c r="K11" s="21">
        <f>SUM(K9:K10)</f>
        <v>39846.37</v>
      </c>
      <c r="L11" s="25">
        <f t="shared" si="1"/>
        <v>0.7442260725863027</v>
      </c>
      <c r="M11" s="24"/>
    </row>
    <row r="12" spans="1:13" s="22" customFormat="1" ht="36" customHeight="1">
      <c r="A12" s="19"/>
      <c r="B12" s="68"/>
      <c r="C12" s="20" t="s">
        <v>15</v>
      </c>
      <c r="D12" s="20" t="s">
        <v>9</v>
      </c>
      <c r="E12" s="47"/>
      <c r="F12" s="47"/>
      <c r="G12" s="47"/>
      <c r="H12" s="21">
        <v>83752.26</v>
      </c>
      <c r="I12" s="21">
        <v>60635.33</v>
      </c>
      <c r="J12" s="25">
        <f t="shared" si="0"/>
        <v>0.7239844035253498</v>
      </c>
      <c r="K12" s="21">
        <v>60635.33</v>
      </c>
      <c r="L12" s="25">
        <f t="shared" si="1"/>
        <v>0.7239844035253498</v>
      </c>
      <c r="M12" s="19"/>
    </row>
    <row r="13" spans="1:13" s="22" customFormat="1" ht="18.75" customHeight="1">
      <c r="A13" s="19"/>
      <c r="B13" s="68"/>
      <c r="C13" s="20" t="s">
        <v>13</v>
      </c>
      <c r="D13" s="26"/>
      <c r="E13" s="47"/>
      <c r="F13" s="47"/>
      <c r="G13" s="47"/>
      <c r="H13" s="21">
        <f>H12</f>
        <v>83752.26</v>
      </c>
      <c r="I13" s="21">
        <f>I12</f>
        <v>60635.33</v>
      </c>
      <c r="J13" s="25">
        <f t="shared" si="0"/>
        <v>0.7239844035253498</v>
      </c>
      <c r="K13" s="21">
        <f>K12</f>
        <v>60635.33</v>
      </c>
      <c r="L13" s="25">
        <f t="shared" si="1"/>
        <v>0.7239844035253498</v>
      </c>
      <c r="M13" s="24"/>
    </row>
    <row r="14" spans="1:13" s="22" customFormat="1" ht="22.5" customHeight="1">
      <c r="A14" s="19"/>
      <c r="B14" s="68"/>
      <c r="C14" s="68" t="s">
        <v>16</v>
      </c>
      <c r="D14" s="20" t="s">
        <v>8</v>
      </c>
      <c r="E14" s="47"/>
      <c r="F14" s="47"/>
      <c r="G14" s="47"/>
      <c r="H14" s="21">
        <v>1255.3</v>
      </c>
      <c r="I14" s="21">
        <v>1005</v>
      </c>
      <c r="J14" s="25">
        <f t="shared" si="0"/>
        <v>0.8006054329642317</v>
      </c>
      <c r="K14" s="21">
        <v>1005</v>
      </c>
      <c r="L14" s="25">
        <f t="shared" si="1"/>
        <v>0.8006054329642317</v>
      </c>
      <c r="M14" s="19"/>
    </row>
    <row r="15" spans="1:13" s="22" customFormat="1" ht="35.25" customHeight="1">
      <c r="A15" s="19"/>
      <c r="B15" s="68"/>
      <c r="C15" s="68"/>
      <c r="D15" s="20" t="s">
        <v>9</v>
      </c>
      <c r="E15" s="47"/>
      <c r="F15" s="47"/>
      <c r="G15" s="47"/>
      <c r="H15" s="21">
        <v>79102.2</v>
      </c>
      <c r="I15" s="21">
        <v>58039.46</v>
      </c>
      <c r="J15" s="25">
        <f t="shared" si="0"/>
        <v>0.7337275069467095</v>
      </c>
      <c r="K15" s="21">
        <v>58039.46</v>
      </c>
      <c r="L15" s="25">
        <f t="shared" si="1"/>
        <v>0.7337275069467095</v>
      </c>
      <c r="M15" s="24"/>
    </row>
    <row r="16" spans="1:13" s="22" customFormat="1" ht="18.75" customHeight="1">
      <c r="A16" s="19"/>
      <c r="B16" s="68"/>
      <c r="C16" s="20" t="s">
        <v>13</v>
      </c>
      <c r="D16" s="26"/>
      <c r="E16" s="47"/>
      <c r="F16" s="47"/>
      <c r="G16" s="47"/>
      <c r="H16" s="21">
        <f>SUM(H14:H15)</f>
        <v>80357.5</v>
      </c>
      <c r="I16" s="21">
        <f>SUM(I14:I15)</f>
        <v>59044.46</v>
      </c>
      <c r="J16" s="25">
        <f t="shared" si="0"/>
        <v>0.7347722365678374</v>
      </c>
      <c r="K16" s="21">
        <f>SUM(K14:K15)</f>
        <v>59044.46</v>
      </c>
      <c r="L16" s="25">
        <f t="shared" si="1"/>
        <v>0.7347722365678374</v>
      </c>
      <c r="M16" s="24"/>
    </row>
    <row r="17" spans="1:13" s="22" customFormat="1" ht="35.25" customHeight="1">
      <c r="A17" s="19"/>
      <c r="B17" s="68"/>
      <c r="C17" s="20" t="s">
        <v>17</v>
      </c>
      <c r="D17" s="20" t="s">
        <v>9</v>
      </c>
      <c r="E17" s="47"/>
      <c r="F17" s="47"/>
      <c r="G17" s="47"/>
      <c r="H17" s="21">
        <v>150</v>
      </c>
      <c r="I17" s="21">
        <v>15</v>
      </c>
      <c r="J17" s="25">
        <f t="shared" si="0"/>
        <v>0.1</v>
      </c>
      <c r="K17" s="21">
        <v>15</v>
      </c>
      <c r="L17" s="25">
        <f t="shared" si="1"/>
        <v>0.1</v>
      </c>
      <c r="M17" s="24"/>
    </row>
    <row r="18" spans="1:13" s="22" customFormat="1" ht="16.5" customHeight="1">
      <c r="A18" s="19"/>
      <c r="B18" s="68"/>
      <c r="C18" s="20" t="s">
        <v>13</v>
      </c>
      <c r="D18" s="26"/>
      <c r="E18" s="47"/>
      <c r="F18" s="47"/>
      <c r="G18" s="47"/>
      <c r="H18" s="21">
        <f>SUM(H17)</f>
        <v>150</v>
      </c>
      <c r="I18" s="21">
        <f>SUM(I17)</f>
        <v>15</v>
      </c>
      <c r="J18" s="25">
        <f t="shared" si="0"/>
        <v>0.1</v>
      </c>
      <c r="K18" s="21">
        <f>SUM(K17)</f>
        <v>15</v>
      </c>
      <c r="L18" s="25">
        <f t="shared" si="1"/>
        <v>0.1</v>
      </c>
      <c r="M18" s="24"/>
    </row>
    <row r="19" spans="1:13" s="22" customFormat="1" ht="36.75" customHeight="1">
      <c r="A19" s="19"/>
      <c r="B19" s="68"/>
      <c r="C19" s="34" t="s">
        <v>18</v>
      </c>
      <c r="D19" s="20" t="s">
        <v>9</v>
      </c>
      <c r="E19" s="47"/>
      <c r="F19" s="47"/>
      <c r="G19" s="47"/>
      <c r="H19" s="21">
        <v>7937.06</v>
      </c>
      <c r="I19" s="21">
        <v>1901.64</v>
      </c>
      <c r="J19" s="25">
        <f t="shared" si="0"/>
        <v>0.23958997412140012</v>
      </c>
      <c r="K19" s="21">
        <v>1901.64</v>
      </c>
      <c r="L19" s="25">
        <f t="shared" si="1"/>
        <v>0.23958997412140012</v>
      </c>
      <c r="M19" s="19"/>
    </row>
    <row r="20" spans="1:13" s="22" customFormat="1" ht="18.75" customHeight="1">
      <c r="A20" s="19"/>
      <c r="B20" s="68"/>
      <c r="C20" s="20" t="s">
        <v>13</v>
      </c>
      <c r="D20" s="26"/>
      <c r="E20" s="47"/>
      <c r="F20" s="47"/>
      <c r="G20" s="47"/>
      <c r="H20" s="21">
        <f>SUM(H19)</f>
        <v>7937.06</v>
      </c>
      <c r="I20" s="21">
        <f>SUM(I19)</f>
        <v>1901.64</v>
      </c>
      <c r="J20" s="25">
        <f t="shared" si="0"/>
        <v>0.23958997412140012</v>
      </c>
      <c r="K20" s="21">
        <f>SUM(K19)</f>
        <v>1901.64</v>
      </c>
      <c r="L20" s="25">
        <f t="shared" si="1"/>
        <v>0.23958997412140012</v>
      </c>
      <c r="M20" s="24"/>
    </row>
    <row r="21" spans="1:13" s="22" customFormat="1" ht="23.25" customHeight="1">
      <c r="A21" s="19"/>
      <c r="B21" s="68"/>
      <c r="C21" s="68" t="s">
        <v>19</v>
      </c>
      <c r="D21" s="20" t="s">
        <v>8</v>
      </c>
      <c r="E21" s="47"/>
      <c r="F21" s="47"/>
      <c r="G21" s="47"/>
      <c r="H21" s="21">
        <v>68874</v>
      </c>
      <c r="I21" s="21">
        <v>0</v>
      </c>
      <c r="J21" s="25">
        <f t="shared" si="0"/>
        <v>0</v>
      </c>
      <c r="K21" s="21">
        <v>0</v>
      </c>
      <c r="L21" s="25">
        <f t="shared" si="1"/>
        <v>0</v>
      </c>
      <c r="M21" s="19"/>
    </row>
    <row r="22" spans="1:13" s="22" customFormat="1" ht="37.5" customHeight="1">
      <c r="A22" s="19"/>
      <c r="B22" s="68"/>
      <c r="C22" s="68"/>
      <c r="D22" s="20" t="s">
        <v>9</v>
      </c>
      <c r="E22" s="47"/>
      <c r="F22" s="47"/>
      <c r="G22" s="47"/>
      <c r="H22" s="21">
        <v>6061.78</v>
      </c>
      <c r="I22" s="21">
        <v>336.22</v>
      </c>
      <c r="J22" s="25">
        <f t="shared" si="0"/>
        <v>0.05546555632174049</v>
      </c>
      <c r="K22" s="21">
        <v>336.22</v>
      </c>
      <c r="L22" s="25">
        <f t="shared" si="1"/>
        <v>0.05546555632174049</v>
      </c>
      <c r="M22" s="19"/>
    </row>
    <row r="23" spans="1:13" s="22" customFormat="1" ht="16.5" customHeight="1">
      <c r="A23" s="19"/>
      <c r="B23" s="68"/>
      <c r="C23" s="20" t="s">
        <v>13</v>
      </c>
      <c r="D23" s="26"/>
      <c r="E23" s="47"/>
      <c r="F23" s="47"/>
      <c r="G23" s="47"/>
      <c r="H23" s="21">
        <f>SUM(H21:H22)</f>
        <v>74935.78</v>
      </c>
      <c r="I23" s="21">
        <f>SUM(I21:I22)</f>
        <v>336.22</v>
      </c>
      <c r="J23" s="25">
        <f t="shared" si="0"/>
        <v>0.0044867752093859575</v>
      </c>
      <c r="K23" s="21">
        <f>SUM(K21:K22)</f>
        <v>336.22</v>
      </c>
      <c r="L23" s="25">
        <f t="shared" si="1"/>
        <v>0.0044867752093859575</v>
      </c>
      <c r="M23" s="24"/>
    </row>
    <row r="24" spans="1:13" s="22" customFormat="1" ht="36.75" customHeight="1">
      <c r="A24" s="19"/>
      <c r="B24" s="68"/>
      <c r="C24" s="20" t="s">
        <v>20</v>
      </c>
      <c r="D24" s="20" t="s">
        <v>9</v>
      </c>
      <c r="E24" s="47"/>
      <c r="F24" s="47"/>
      <c r="G24" s="47"/>
      <c r="H24" s="21">
        <v>13162</v>
      </c>
      <c r="I24" s="21">
        <v>10110.46</v>
      </c>
      <c r="J24" s="25">
        <f t="shared" si="0"/>
        <v>0.768155295547789</v>
      </c>
      <c r="K24" s="21">
        <v>10110.46</v>
      </c>
      <c r="L24" s="25">
        <f t="shared" si="1"/>
        <v>0.768155295547789</v>
      </c>
      <c r="M24" s="19"/>
    </row>
    <row r="25" spans="1:13" s="22" customFormat="1" ht="18.75" customHeight="1">
      <c r="A25" s="19"/>
      <c r="B25" s="68"/>
      <c r="C25" s="20" t="s">
        <v>13</v>
      </c>
      <c r="D25" s="26"/>
      <c r="E25" s="47"/>
      <c r="F25" s="47"/>
      <c r="G25" s="47"/>
      <c r="H25" s="21">
        <f>SUM(H24)</f>
        <v>13162</v>
      </c>
      <c r="I25" s="21">
        <f>SUM(I24)</f>
        <v>10110.46</v>
      </c>
      <c r="J25" s="25">
        <f t="shared" si="0"/>
        <v>0.768155295547789</v>
      </c>
      <c r="K25" s="21">
        <f>SUM(K24)</f>
        <v>10110.46</v>
      </c>
      <c r="L25" s="25">
        <f t="shared" si="1"/>
        <v>0.768155295547789</v>
      </c>
      <c r="M25" s="24"/>
    </row>
    <row r="26" spans="1:13" s="28" customFormat="1" ht="49.5" customHeight="1">
      <c r="A26" s="27"/>
      <c r="B26" s="57">
        <v>2</v>
      </c>
      <c r="C26" s="30" t="s">
        <v>30</v>
      </c>
      <c r="D26" s="30" t="s">
        <v>9</v>
      </c>
      <c r="E26" s="48"/>
      <c r="F26" s="48"/>
      <c r="G26" s="48"/>
      <c r="H26" s="31">
        <v>33436.9</v>
      </c>
      <c r="I26" s="31">
        <v>25224.95</v>
      </c>
      <c r="J26" s="18">
        <f t="shared" si="0"/>
        <v>0.7544045650164938</v>
      </c>
      <c r="K26" s="31">
        <v>23165.42</v>
      </c>
      <c r="L26" s="18">
        <f t="shared" si="1"/>
        <v>0.6928100392081801</v>
      </c>
      <c r="M26" s="27"/>
    </row>
    <row r="27" spans="1:13" s="28" customFormat="1" ht="18.75" customHeight="1">
      <c r="A27" s="27"/>
      <c r="B27" s="57"/>
      <c r="C27" s="30" t="s">
        <v>11</v>
      </c>
      <c r="D27" s="32"/>
      <c r="E27" s="48">
        <v>33436.9</v>
      </c>
      <c r="F27" s="48">
        <f>H26</f>
        <v>33436.9</v>
      </c>
      <c r="G27" s="48">
        <f>E27-F27</f>
        <v>0</v>
      </c>
      <c r="H27" s="31">
        <f>SUM(H26)</f>
        <v>33436.9</v>
      </c>
      <c r="I27" s="31">
        <f>SUM(I26)</f>
        <v>25224.95</v>
      </c>
      <c r="J27" s="18">
        <f t="shared" si="0"/>
        <v>0.7544045650164938</v>
      </c>
      <c r="K27" s="31">
        <f>SUM(K26)</f>
        <v>23165.42</v>
      </c>
      <c r="L27" s="18">
        <f t="shared" si="1"/>
        <v>0.6928100392081801</v>
      </c>
      <c r="M27" s="29"/>
    </row>
    <row r="28" spans="1:13" s="15" customFormat="1" ht="37.5" customHeight="1">
      <c r="A28" s="12"/>
      <c r="B28" s="57">
        <v>3</v>
      </c>
      <c r="C28" s="57" t="s">
        <v>31</v>
      </c>
      <c r="D28" s="30" t="s">
        <v>9</v>
      </c>
      <c r="E28" s="48"/>
      <c r="F28" s="48"/>
      <c r="G28" s="48"/>
      <c r="H28" s="31">
        <v>1000</v>
      </c>
      <c r="I28" s="31">
        <v>0</v>
      </c>
      <c r="J28" s="18">
        <f t="shared" si="0"/>
        <v>0</v>
      </c>
      <c r="K28" s="31">
        <v>0</v>
      </c>
      <c r="L28" s="18">
        <f t="shared" si="1"/>
        <v>0</v>
      </c>
      <c r="M28" s="17"/>
    </row>
    <row r="29" spans="1:13" s="15" customFormat="1" ht="32.25" customHeight="1">
      <c r="A29" s="12"/>
      <c r="B29" s="57"/>
      <c r="C29" s="57"/>
      <c r="D29" s="30" t="s">
        <v>10</v>
      </c>
      <c r="E29" s="48"/>
      <c r="F29" s="48"/>
      <c r="G29" s="48"/>
      <c r="H29" s="31">
        <v>480</v>
      </c>
      <c r="I29" s="31">
        <v>383</v>
      </c>
      <c r="J29" s="18">
        <f t="shared" si="0"/>
        <v>0.7979166666666667</v>
      </c>
      <c r="K29" s="31">
        <v>383</v>
      </c>
      <c r="L29" s="18">
        <f t="shared" si="1"/>
        <v>0.7979166666666667</v>
      </c>
      <c r="M29" s="12"/>
    </row>
    <row r="30" spans="1:13" s="15" customFormat="1" ht="18.75" customHeight="1">
      <c r="A30" s="12"/>
      <c r="B30" s="57"/>
      <c r="C30" s="30" t="s">
        <v>11</v>
      </c>
      <c r="D30" s="32"/>
      <c r="E30" s="48">
        <v>1000</v>
      </c>
      <c r="F30" s="48">
        <f>H28</f>
        <v>1000</v>
      </c>
      <c r="G30" s="48">
        <f>E30-F30</f>
        <v>0</v>
      </c>
      <c r="H30" s="31">
        <f>SUM(H28:H29)</f>
        <v>1480</v>
      </c>
      <c r="I30" s="31">
        <f>SUM(I28:I29)</f>
        <v>383</v>
      </c>
      <c r="J30" s="18">
        <f t="shared" si="0"/>
        <v>0.2587837837837838</v>
      </c>
      <c r="K30" s="31">
        <f>SUM(K28:K29)</f>
        <v>383</v>
      </c>
      <c r="L30" s="18">
        <f t="shared" si="1"/>
        <v>0.2587837837837838</v>
      </c>
      <c r="M30" s="17"/>
    </row>
    <row r="31" spans="1:13" s="15" customFormat="1" ht="24.75" customHeight="1">
      <c r="A31" s="12"/>
      <c r="B31" s="61">
        <v>4</v>
      </c>
      <c r="C31" s="61" t="s">
        <v>32</v>
      </c>
      <c r="D31" s="33" t="s">
        <v>8</v>
      </c>
      <c r="E31" s="48"/>
      <c r="F31" s="48"/>
      <c r="G31" s="48"/>
      <c r="H31" s="31">
        <f>H38</f>
        <v>12464.4</v>
      </c>
      <c r="I31" s="31">
        <f>I38</f>
        <v>0</v>
      </c>
      <c r="J31" s="18">
        <f t="shared" si="0"/>
        <v>0</v>
      </c>
      <c r="K31" s="31">
        <f>K38</f>
        <v>0</v>
      </c>
      <c r="L31" s="18">
        <f t="shared" si="1"/>
        <v>0</v>
      </c>
      <c r="M31" s="12"/>
    </row>
    <row r="32" spans="1:13" s="28" customFormat="1" ht="48" customHeight="1">
      <c r="A32" s="27"/>
      <c r="B32" s="67"/>
      <c r="C32" s="62"/>
      <c r="D32" s="30" t="s">
        <v>9</v>
      </c>
      <c r="E32" s="48"/>
      <c r="F32" s="48"/>
      <c r="G32" s="48"/>
      <c r="H32" s="31">
        <f>H34+H36+H39+H41</f>
        <v>286889.77999999997</v>
      </c>
      <c r="I32" s="31">
        <f>I34+I36+I39+I41</f>
        <v>176635.08</v>
      </c>
      <c r="J32" s="18">
        <f t="shared" si="0"/>
        <v>0.6156896910025864</v>
      </c>
      <c r="K32" s="31">
        <f>K34+K36+K39+K41</f>
        <v>174262.04999999996</v>
      </c>
      <c r="L32" s="18">
        <f t="shared" si="1"/>
        <v>0.6074181171598374</v>
      </c>
      <c r="M32" s="27"/>
    </row>
    <row r="33" spans="1:13" s="28" customFormat="1" ht="15.75" customHeight="1">
      <c r="A33" s="27"/>
      <c r="B33" s="62"/>
      <c r="C33" s="30" t="s">
        <v>11</v>
      </c>
      <c r="D33" s="32"/>
      <c r="E33" s="48">
        <v>299354.065</v>
      </c>
      <c r="F33" s="48">
        <f>H31+H32</f>
        <v>299354.18</v>
      </c>
      <c r="G33" s="48">
        <f>E33-F33</f>
        <v>-0.11499999999068677</v>
      </c>
      <c r="H33" s="31">
        <f>SUM(H31:H32)</f>
        <v>299354.18</v>
      </c>
      <c r="I33" s="31">
        <f>SUM(I31:I32)</f>
        <v>176635.08</v>
      </c>
      <c r="J33" s="18">
        <f t="shared" si="0"/>
        <v>0.5900538285451701</v>
      </c>
      <c r="K33" s="31">
        <f>SUM(K31:K32)</f>
        <v>174262.04999999996</v>
      </c>
      <c r="L33" s="18">
        <f t="shared" si="1"/>
        <v>0.5821266634726796</v>
      </c>
      <c r="M33" s="29"/>
    </row>
    <row r="34" spans="1:13" s="22" customFormat="1" ht="35.25" customHeight="1">
      <c r="A34" s="19"/>
      <c r="B34" s="68"/>
      <c r="C34" s="20" t="s">
        <v>21</v>
      </c>
      <c r="D34" s="20" t="s">
        <v>9</v>
      </c>
      <c r="E34" s="47"/>
      <c r="F34" s="47"/>
      <c r="G34" s="47"/>
      <c r="H34" s="21">
        <v>87588.18</v>
      </c>
      <c r="I34" s="21">
        <v>62392.35</v>
      </c>
      <c r="J34" s="25">
        <f t="shared" si="0"/>
        <v>0.7123375551358643</v>
      </c>
      <c r="K34" s="21">
        <v>58475.52</v>
      </c>
      <c r="L34" s="25">
        <f t="shared" si="1"/>
        <v>0.6676188499407112</v>
      </c>
      <c r="M34" s="19"/>
    </row>
    <row r="35" spans="1:13" s="22" customFormat="1" ht="18.75" customHeight="1">
      <c r="A35" s="19"/>
      <c r="B35" s="68"/>
      <c r="C35" s="20" t="s">
        <v>13</v>
      </c>
      <c r="D35" s="23"/>
      <c r="E35" s="51"/>
      <c r="F35" s="51"/>
      <c r="G35" s="51"/>
      <c r="H35" s="21">
        <f>SUM(H34)</f>
        <v>87588.18</v>
      </c>
      <c r="I35" s="21">
        <f>SUM(I34)</f>
        <v>62392.35</v>
      </c>
      <c r="J35" s="25">
        <f t="shared" si="0"/>
        <v>0.7123375551358643</v>
      </c>
      <c r="K35" s="21">
        <f>SUM(K34)</f>
        <v>58475.52</v>
      </c>
      <c r="L35" s="25">
        <f t="shared" si="1"/>
        <v>0.6676188499407112</v>
      </c>
      <c r="M35" s="24"/>
    </row>
    <row r="36" spans="1:13" s="22" customFormat="1" ht="35.25" customHeight="1">
      <c r="A36" s="19"/>
      <c r="B36" s="68"/>
      <c r="C36" s="20" t="s">
        <v>22</v>
      </c>
      <c r="D36" s="20" t="s">
        <v>9</v>
      </c>
      <c r="E36" s="47"/>
      <c r="F36" s="47"/>
      <c r="G36" s="47"/>
      <c r="H36" s="21">
        <v>160298.4</v>
      </c>
      <c r="I36" s="21">
        <v>105551.82</v>
      </c>
      <c r="J36" s="25">
        <f t="shared" si="0"/>
        <v>0.658470826907817</v>
      </c>
      <c r="K36" s="21">
        <v>107095.62</v>
      </c>
      <c r="L36" s="25">
        <f t="shared" si="1"/>
        <v>0.6681016154871166</v>
      </c>
      <c r="M36" s="19"/>
    </row>
    <row r="37" spans="1:13" s="22" customFormat="1" ht="18.75" customHeight="1">
      <c r="A37" s="19"/>
      <c r="B37" s="68"/>
      <c r="C37" s="20" t="s">
        <v>13</v>
      </c>
      <c r="D37" s="23"/>
      <c r="E37" s="51"/>
      <c r="F37" s="51"/>
      <c r="G37" s="51"/>
      <c r="H37" s="21">
        <f>SUM(H36)</f>
        <v>160298.4</v>
      </c>
      <c r="I37" s="21">
        <f>SUM(I36)</f>
        <v>105551.82</v>
      </c>
      <c r="J37" s="25">
        <f t="shared" si="0"/>
        <v>0.658470826907817</v>
      </c>
      <c r="K37" s="21">
        <f>SUM(K36)</f>
        <v>107095.62</v>
      </c>
      <c r="L37" s="25">
        <f t="shared" si="1"/>
        <v>0.6681016154871166</v>
      </c>
      <c r="M37" s="24"/>
    </row>
    <row r="38" spans="1:13" s="22" customFormat="1" ht="26.25" customHeight="1">
      <c r="A38" s="19"/>
      <c r="B38" s="64"/>
      <c r="C38" s="64" t="s">
        <v>23</v>
      </c>
      <c r="D38" s="34" t="s">
        <v>8</v>
      </c>
      <c r="E38" s="47"/>
      <c r="F38" s="47"/>
      <c r="G38" s="47"/>
      <c r="H38" s="21">
        <v>12464.4</v>
      </c>
      <c r="I38" s="21">
        <v>0</v>
      </c>
      <c r="J38" s="25">
        <f t="shared" si="0"/>
        <v>0</v>
      </c>
      <c r="K38" s="21">
        <v>0</v>
      </c>
      <c r="L38" s="25">
        <f t="shared" si="1"/>
        <v>0</v>
      </c>
      <c r="M38" s="19"/>
    </row>
    <row r="39" spans="1:13" s="22" customFormat="1" ht="36" customHeight="1">
      <c r="A39" s="19"/>
      <c r="B39" s="65"/>
      <c r="C39" s="66"/>
      <c r="D39" s="20" t="s">
        <v>9</v>
      </c>
      <c r="E39" s="47"/>
      <c r="F39" s="47"/>
      <c r="G39" s="47"/>
      <c r="H39" s="21">
        <v>30277</v>
      </c>
      <c r="I39" s="21">
        <v>3507.33</v>
      </c>
      <c r="J39" s="25">
        <f t="shared" si="0"/>
        <v>0.11584139776067642</v>
      </c>
      <c r="K39" s="21">
        <v>3507.33</v>
      </c>
      <c r="L39" s="25">
        <f t="shared" si="1"/>
        <v>0.11584139776067642</v>
      </c>
      <c r="M39" s="19"/>
    </row>
    <row r="40" spans="1:13" s="22" customFormat="1" ht="18.75" customHeight="1">
      <c r="A40" s="19"/>
      <c r="B40" s="66"/>
      <c r="C40" s="20" t="s">
        <v>13</v>
      </c>
      <c r="D40" s="23"/>
      <c r="E40" s="51"/>
      <c r="F40" s="51"/>
      <c r="G40" s="51"/>
      <c r="H40" s="21">
        <f>SUM(H38:H39)</f>
        <v>42741.4</v>
      </c>
      <c r="I40" s="21">
        <f>SUM(I38:I39)</f>
        <v>3507.33</v>
      </c>
      <c r="J40" s="25">
        <f t="shared" si="0"/>
        <v>0.08205931485632197</v>
      </c>
      <c r="K40" s="21">
        <f>SUM(K38:K39)</f>
        <v>3507.33</v>
      </c>
      <c r="L40" s="25">
        <f t="shared" si="1"/>
        <v>0.08205931485632197</v>
      </c>
      <c r="M40" s="24"/>
    </row>
    <row r="41" spans="1:13" s="22" customFormat="1" ht="37.5" customHeight="1">
      <c r="A41" s="19"/>
      <c r="B41" s="68"/>
      <c r="C41" s="20" t="s">
        <v>24</v>
      </c>
      <c r="D41" s="20" t="s">
        <v>9</v>
      </c>
      <c r="E41" s="47"/>
      <c r="F41" s="47"/>
      <c r="G41" s="47"/>
      <c r="H41" s="21">
        <v>8726.2</v>
      </c>
      <c r="I41" s="21">
        <v>5183.58</v>
      </c>
      <c r="J41" s="25">
        <f t="shared" si="0"/>
        <v>0.5940248905594645</v>
      </c>
      <c r="K41" s="21">
        <v>5183.58</v>
      </c>
      <c r="L41" s="25">
        <f t="shared" si="1"/>
        <v>0.5940248905594645</v>
      </c>
      <c r="M41" s="24"/>
    </row>
    <row r="42" spans="1:13" s="22" customFormat="1" ht="18.75" customHeight="1">
      <c r="A42" s="19"/>
      <c r="B42" s="68"/>
      <c r="C42" s="20" t="s">
        <v>13</v>
      </c>
      <c r="D42" s="23"/>
      <c r="E42" s="51"/>
      <c r="F42" s="51"/>
      <c r="G42" s="51"/>
      <c r="H42" s="21">
        <f>SUM(H41)</f>
        <v>8726.2</v>
      </c>
      <c r="I42" s="21">
        <f>SUM(I41)</f>
        <v>5183.58</v>
      </c>
      <c r="J42" s="25">
        <f t="shared" si="0"/>
        <v>0.5940248905594645</v>
      </c>
      <c r="K42" s="21">
        <f>SUM(K41)</f>
        <v>5183.58</v>
      </c>
      <c r="L42" s="25">
        <f t="shared" si="1"/>
        <v>0.5940248905594645</v>
      </c>
      <c r="M42" s="24"/>
    </row>
    <row r="43" spans="1:13" s="28" customFormat="1" ht="25.5" customHeight="1">
      <c r="A43" s="27"/>
      <c r="B43" s="57">
        <v>5</v>
      </c>
      <c r="C43" s="57" t="s">
        <v>83</v>
      </c>
      <c r="D43" s="30" t="s">
        <v>8</v>
      </c>
      <c r="E43" s="48"/>
      <c r="F43" s="48"/>
      <c r="G43" s="48"/>
      <c r="H43" s="31">
        <f>H46+H49</f>
        <v>1967153.91</v>
      </c>
      <c r="I43" s="31">
        <f>I46+I49</f>
        <v>1400490.72</v>
      </c>
      <c r="J43" s="18">
        <f t="shared" si="0"/>
        <v>0.7119375422942885</v>
      </c>
      <c r="K43" s="31">
        <f>K46+K49</f>
        <v>1400490.72</v>
      </c>
      <c r="L43" s="18">
        <f t="shared" si="1"/>
        <v>0.7119375422942885</v>
      </c>
      <c r="M43" s="27"/>
    </row>
    <row r="44" spans="1:13" s="28" customFormat="1" ht="37.5" customHeight="1">
      <c r="A44" s="27"/>
      <c r="B44" s="57"/>
      <c r="C44" s="57"/>
      <c r="D44" s="30" t="s">
        <v>9</v>
      </c>
      <c r="E44" s="48"/>
      <c r="F44" s="48"/>
      <c r="G44" s="48"/>
      <c r="H44" s="31">
        <f>H47+H50+H52+H54</f>
        <v>767921.2600000001</v>
      </c>
      <c r="I44" s="31">
        <f>I47+I50+I52+I54</f>
        <v>521465.45999999996</v>
      </c>
      <c r="J44" s="18">
        <f t="shared" si="0"/>
        <v>0.6790611058222296</v>
      </c>
      <c r="K44" s="31">
        <f>K47+K50+K52+K54</f>
        <v>521465.45999999996</v>
      </c>
      <c r="L44" s="18">
        <f t="shared" si="1"/>
        <v>0.6790611058222296</v>
      </c>
      <c r="M44" s="27"/>
    </row>
    <row r="45" spans="1:13" s="28" customFormat="1" ht="18.75" customHeight="1">
      <c r="A45" s="27"/>
      <c r="B45" s="57"/>
      <c r="C45" s="30" t="s">
        <v>11</v>
      </c>
      <c r="D45" s="32"/>
      <c r="E45" s="48">
        <v>2745178.16</v>
      </c>
      <c r="F45" s="48">
        <f>H43+H44</f>
        <v>2735075.17</v>
      </c>
      <c r="G45" s="48">
        <f>E45-F45</f>
        <v>10102.990000000224</v>
      </c>
      <c r="H45" s="31">
        <f>SUM(H43:H44)</f>
        <v>2735075.17</v>
      </c>
      <c r="I45" s="31">
        <f>SUM(I43:I44)</f>
        <v>1921956.18</v>
      </c>
      <c r="J45" s="18">
        <f t="shared" si="0"/>
        <v>0.7027068948894739</v>
      </c>
      <c r="K45" s="31">
        <f>SUM(K43:K44)</f>
        <v>1921956.18</v>
      </c>
      <c r="L45" s="18">
        <f t="shared" si="1"/>
        <v>0.7027068948894739</v>
      </c>
      <c r="M45" s="29"/>
    </row>
    <row r="46" spans="1:13" s="9" customFormat="1" ht="27" customHeight="1">
      <c r="A46" s="8"/>
      <c r="B46" s="73"/>
      <c r="C46" s="58" t="s">
        <v>25</v>
      </c>
      <c r="D46" s="13" t="s">
        <v>8</v>
      </c>
      <c r="E46" s="49"/>
      <c r="F46" s="49"/>
      <c r="G46" s="49"/>
      <c r="H46" s="14">
        <v>715379</v>
      </c>
      <c r="I46" s="14">
        <v>533409.78</v>
      </c>
      <c r="J46" s="25">
        <f t="shared" si="0"/>
        <v>0.7456324270072228</v>
      </c>
      <c r="K46" s="14">
        <v>533409.78</v>
      </c>
      <c r="L46" s="25">
        <f t="shared" si="1"/>
        <v>0.7456324270072228</v>
      </c>
      <c r="M46" s="8"/>
    </row>
    <row r="47" spans="1:13" s="9" customFormat="1" ht="36.75" customHeight="1">
      <c r="A47" s="8"/>
      <c r="B47" s="73"/>
      <c r="C47" s="58"/>
      <c r="D47" s="13" t="s">
        <v>9</v>
      </c>
      <c r="E47" s="49"/>
      <c r="F47" s="49"/>
      <c r="G47" s="49"/>
      <c r="H47" s="14">
        <v>339536.8</v>
      </c>
      <c r="I47" s="14">
        <v>245292.98</v>
      </c>
      <c r="J47" s="25">
        <f t="shared" si="0"/>
        <v>0.7224341514675288</v>
      </c>
      <c r="K47" s="14">
        <v>245292.98</v>
      </c>
      <c r="L47" s="25">
        <f t="shared" si="1"/>
        <v>0.7224341514675288</v>
      </c>
      <c r="M47" s="8"/>
    </row>
    <row r="48" spans="1:13" s="9" customFormat="1" ht="18.75" customHeight="1">
      <c r="A48" s="8"/>
      <c r="B48" s="73"/>
      <c r="C48" s="13" t="s">
        <v>13</v>
      </c>
      <c r="D48" s="10"/>
      <c r="E48" s="52"/>
      <c r="F48" s="52"/>
      <c r="G48" s="52"/>
      <c r="H48" s="14">
        <f>SUM(H46:H47)</f>
        <v>1054915.8</v>
      </c>
      <c r="I48" s="14">
        <f>SUM(I46:I47)</f>
        <v>778702.76</v>
      </c>
      <c r="J48" s="25">
        <f t="shared" si="0"/>
        <v>0.7381657948435316</v>
      </c>
      <c r="K48" s="14">
        <f>SUM(K46:K47)</f>
        <v>778702.76</v>
      </c>
      <c r="L48" s="25">
        <f t="shared" si="1"/>
        <v>0.7381657948435316</v>
      </c>
      <c r="M48" s="11"/>
    </row>
    <row r="49" spans="1:13" s="15" customFormat="1" ht="27.75" customHeight="1">
      <c r="A49" s="12"/>
      <c r="B49" s="58"/>
      <c r="C49" s="58" t="s">
        <v>26</v>
      </c>
      <c r="D49" s="13" t="s">
        <v>8</v>
      </c>
      <c r="E49" s="49"/>
      <c r="F49" s="49"/>
      <c r="G49" s="49"/>
      <c r="H49" s="14">
        <v>1251774.91</v>
      </c>
      <c r="I49" s="14">
        <v>867080.94</v>
      </c>
      <c r="J49" s="25">
        <f t="shared" si="0"/>
        <v>0.692681194576747</v>
      </c>
      <c r="K49" s="14">
        <v>867080.94</v>
      </c>
      <c r="L49" s="25">
        <f t="shared" si="1"/>
        <v>0.692681194576747</v>
      </c>
      <c r="M49" s="12"/>
    </row>
    <row r="50" spans="1:13" s="15" customFormat="1" ht="40.5" customHeight="1">
      <c r="A50" s="12"/>
      <c r="B50" s="58"/>
      <c r="C50" s="58"/>
      <c r="D50" s="13" t="s">
        <v>9</v>
      </c>
      <c r="E50" s="49"/>
      <c r="F50" s="49"/>
      <c r="G50" s="49"/>
      <c r="H50" s="14">
        <v>280144.53</v>
      </c>
      <c r="I50" s="14">
        <v>173526.86</v>
      </c>
      <c r="J50" s="25">
        <f t="shared" si="0"/>
        <v>0.6194190548714265</v>
      </c>
      <c r="K50" s="14">
        <v>173526.86</v>
      </c>
      <c r="L50" s="25">
        <f t="shared" si="1"/>
        <v>0.6194190548714265</v>
      </c>
      <c r="M50" s="12"/>
    </row>
    <row r="51" spans="1:13" s="15" customFormat="1" ht="18.75" customHeight="1">
      <c r="A51" s="12"/>
      <c r="B51" s="58"/>
      <c r="C51" s="13" t="s">
        <v>13</v>
      </c>
      <c r="D51" s="16"/>
      <c r="E51" s="53"/>
      <c r="F51" s="53"/>
      <c r="G51" s="53"/>
      <c r="H51" s="14">
        <f>SUM(H49:H50)</f>
        <v>1531919.44</v>
      </c>
      <c r="I51" s="14">
        <f>SUM(I49:I50)</f>
        <v>1040607.7999999999</v>
      </c>
      <c r="J51" s="25">
        <f t="shared" si="0"/>
        <v>0.6792836312593565</v>
      </c>
      <c r="K51" s="14">
        <f>SUM(K49:K50)</f>
        <v>1040607.7999999999</v>
      </c>
      <c r="L51" s="25">
        <f t="shared" si="1"/>
        <v>0.6792836312593565</v>
      </c>
      <c r="M51" s="17"/>
    </row>
    <row r="52" spans="1:13" s="15" customFormat="1" ht="33.75" customHeight="1">
      <c r="A52" s="12"/>
      <c r="B52" s="58"/>
      <c r="C52" s="13" t="s">
        <v>27</v>
      </c>
      <c r="D52" s="13" t="s">
        <v>9</v>
      </c>
      <c r="E52" s="49"/>
      <c r="F52" s="49"/>
      <c r="G52" s="49"/>
      <c r="H52" s="14">
        <v>89611.9</v>
      </c>
      <c r="I52" s="14">
        <v>63121.62</v>
      </c>
      <c r="J52" s="25">
        <f t="shared" si="0"/>
        <v>0.7043888144320118</v>
      </c>
      <c r="K52" s="14">
        <v>63121.62</v>
      </c>
      <c r="L52" s="25">
        <f t="shared" si="1"/>
        <v>0.7043888144320118</v>
      </c>
      <c r="M52" s="12"/>
    </row>
    <row r="53" spans="1:13" s="15" customFormat="1" ht="18.75" customHeight="1">
      <c r="A53" s="12"/>
      <c r="B53" s="58"/>
      <c r="C53" s="13" t="s">
        <v>13</v>
      </c>
      <c r="D53" s="16"/>
      <c r="E53" s="53"/>
      <c r="F53" s="53"/>
      <c r="G53" s="53"/>
      <c r="H53" s="14">
        <f>SUM(H52)</f>
        <v>89611.9</v>
      </c>
      <c r="I53" s="14">
        <f>SUM(I52)</f>
        <v>63121.62</v>
      </c>
      <c r="J53" s="25">
        <f t="shared" si="0"/>
        <v>0.7043888144320118</v>
      </c>
      <c r="K53" s="14">
        <f>SUM(K52)</f>
        <v>63121.62</v>
      </c>
      <c r="L53" s="25">
        <f t="shared" si="1"/>
        <v>0.7043888144320118</v>
      </c>
      <c r="M53" s="17"/>
    </row>
    <row r="54" spans="1:13" s="15" customFormat="1" ht="36.75" customHeight="1">
      <c r="A54" s="12"/>
      <c r="B54" s="58"/>
      <c r="C54" s="13" t="s">
        <v>24</v>
      </c>
      <c r="D54" s="13" t="s">
        <v>9</v>
      </c>
      <c r="E54" s="49"/>
      <c r="F54" s="49"/>
      <c r="G54" s="49"/>
      <c r="H54" s="14">
        <v>58628.03</v>
      </c>
      <c r="I54" s="14">
        <v>39524</v>
      </c>
      <c r="J54" s="25">
        <f t="shared" si="0"/>
        <v>0.6741485258842912</v>
      </c>
      <c r="K54" s="14">
        <v>39524</v>
      </c>
      <c r="L54" s="25">
        <f t="shared" si="1"/>
        <v>0.6741485258842912</v>
      </c>
      <c r="M54" s="12"/>
    </row>
    <row r="55" spans="1:13" s="15" customFormat="1" ht="16.5" customHeight="1">
      <c r="A55" s="12"/>
      <c r="B55" s="58"/>
      <c r="C55" s="13" t="s">
        <v>13</v>
      </c>
      <c r="D55" s="16"/>
      <c r="E55" s="53"/>
      <c r="F55" s="53"/>
      <c r="G55" s="53"/>
      <c r="H55" s="14">
        <f>SUM(H54)</f>
        <v>58628.03</v>
      </c>
      <c r="I55" s="14">
        <f>SUM(I54)</f>
        <v>39524</v>
      </c>
      <c r="J55" s="25">
        <f t="shared" si="0"/>
        <v>0.6741485258842912</v>
      </c>
      <c r="K55" s="14">
        <f>SUM(K54)</f>
        <v>39524</v>
      </c>
      <c r="L55" s="25">
        <f t="shared" si="1"/>
        <v>0.6741485258842912</v>
      </c>
      <c r="M55" s="17"/>
    </row>
    <row r="56" spans="1:13" s="28" customFormat="1" ht="25.5" customHeight="1">
      <c r="A56" s="27"/>
      <c r="B56" s="57">
        <v>6</v>
      </c>
      <c r="C56" s="57" t="s">
        <v>33</v>
      </c>
      <c r="D56" s="30" t="s">
        <v>8</v>
      </c>
      <c r="E56" s="48"/>
      <c r="F56" s="48"/>
      <c r="G56" s="48"/>
      <c r="H56" s="31">
        <v>6434</v>
      </c>
      <c r="I56" s="31">
        <v>4622.62</v>
      </c>
      <c r="J56" s="18">
        <f t="shared" si="0"/>
        <v>0.7184675163195524</v>
      </c>
      <c r="K56" s="31">
        <v>4622.62</v>
      </c>
      <c r="L56" s="18">
        <f t="shared" si="1"/>
        <v>0.7184675163195524</v>
      </c>
      <c r="M56" s="27"/>
    </row>
    <row r="57" spans="1:13" s="28" customFormat="1" ht="65.25" customHeight="1">
      <c r="A57" s="27"/>
      <c r="B57" s="57"/>
      <c r="C57" s="57"/>
      <c r="D57" s="30" t="s">
        <v>9</v>
      </c>
      <c r="E57" s="48"/>
      <c r="F57" s="48"/>
      <c r="G57" s="48"/>
      <c r="H57" s="31">
        <v>69616.18</v>
      </c>
      <c r="I57" s="31">
        <v>50320.97</v>
      </c>
      <c r="J57" s="18">
        <f t="shared" si="0"/>
        <v>0.7228344043008393</v>
      </c>
      <c r="K57" s="31">
        <v>50320.97</v>
      </c>
      <c r="L57" s="18">
        <f t="shared" si="1"/>
        <v>0.7228344043008393</v>
      </c>
      <c r="M57" s="27"/>
    </row>
    <row r="58" spans="1:13" s="28" customFormat="1" ht="18.75" customHeight="1">
      <c r="A58" s="27"/>
      <c r="B58" s="57"/>
      <c r="C58" s="30" t="s">
        <v>11</v>
      </c>
      <c r="D58" s="32"/>
      <c r="E58" s="48">
        <v>76050.18</v>
      </c>
      <c r="F58" s="48">
        <f>H56+H57</f>
        <v>76050.18</v>
      </c>
      <c r="G58" s="48">
        <f>E58-F58</f>
        <v>0</v>
      </c>
      <c r="H58" s="31">
        <f>SUM(H56:H57)</f>
        <v>76050.18</v>
      </c>
      <c r="I58" s="31">
        <f>SUM(I56:I57)</f>
        <v>54943.590000000004</v>
      </c>
      <c r="J58" s="18">
        <f t="shared" si="0"/>
        <v>0.722464956690438</v>
      </c>
      <c r="K58" s="31">
        <f>SUM(K56:K57)</f>
        <v>54943.590000000004</v>
      </c>
      <c r="L58" s="18">
        <f t="shared" si="1"/>
        <v>0.722464956690438</v>
      </c>
      <c r="M58" s="29"/>
    </row>
    <row r="59" spans="1:13" s="9" customFormat="1" ht="69.75" customHeight="1">
      <c r="A59" s="8"/>
      <c r="B59" s="57">
        <v>7</v>
      </c>
      <c r="C59" s="30" t="s">
        <v>34</v>
      </c>
      <c r="D59" s="30" t="s">
        <v>9</v>
      </c>
      <c r="E59" s="48"/>
      <c r="F59" s="48"/>
      <c r="G59" s="48"/>
      <c r="H59" s="31">
        <v>13360</v>
      </c>
      <c r="I59" s="31">
        <v>2981.39</v>
      </c>
      <c r="J59" s="18">
        <f t="shared" si="0"/>
        <v>0.2231579341317365</v>
      </c>
      <c r="K59" s="31">
        <v>2981.39</v>
      </c>
      <c r="L59" s="18">
        <f t="shared" si="1"/>
        <v>0.2231579341317365</v>
      </c>
      <c r="M59" s="8"/>
    </row>
    <row r="60" spans="1:13" s="9" customFormat="1" ht="18" customHeight="1">
      <c r="A60" s="8"/>
      <c r="B60" s="57"/>
      <c r="C60" s="30" t="s">
        <v>11</v>
      </c>
      <c r="D60" s="32"/>
      <c r="E60" s="48">
        <v>13588.066</v>
      </c>
      <c r="F60" s="48">
        <f>H59</f>
        <v>13360</v>
      </c>
      <c r="G60" s="48">
        <f>E60-F60</f>
        <v>228.0660000000007</v>
      </c>
      <c r="H60" s="31">
        <f>SUM(H59)</f>
        <v>13360</v>
      </c>
      <c r="I60" s="31">
        <f>SUM(I59)</f>
        <v>2981.39</v>
      </c>
      <c r="J60" s="18">
        <f t="shared" si="0"/>
        <v>0.2231579341317365</v>
      </c>
      <c r="K60" s="31">
        <f>SUM(K59)</f>
        <v>2981.39</v>
      </c>
      <c r="L60" s="18">
        <f t="shared" si="1"/>
        <v>0.2231579341317365</v>
      </c>
      <c r="M60" s="11"/>
    </row>
    <row r="61" spans="1:13" s="28" customFormat="1" ht="47.25" customHeight="1">
      <c r="A61" s="27"/>
      <c r="B61" s="57">
        <v>8</v>
      </c>
      <c r="C61" s="30" t="s">
        <v>35</v>
      </c>
      <c r="D61" s="30" t="s">
        <v>9</v>
      </c>
      <c r="E61" s="48"/>
      <c r="F61" s="48"/>
      <c r="G61" s="48"/>
      <c r="H61" s="31">
        <v>749.4</v>
      </c>
      <c r="I61" s="31">
        <v>372.6</v>
      </c>
      <c r="J61" s="18">
        <f t="shared" si="0"/>
        <v>0.4971977582065653</v>
      </c>
      <c r="K61" s="31">
        <v>568.71</v>
      </c>
      <c r="L61" s="18">
        <f t="shared" si="1"/>
        <v>0.7588871096877503</v>
      </c>
      <c r="M61" s="27"/>
    </row>
    <row r="62" spans="1:13" s="28" customFormat="1" ht="18.75" customHeight="1">
      <c r="A62" s="27"/>
      <c r="B62" s="57"/>
      <c r="C62" s="30" t="s">
        <v>11</v>
      </c>
      <c r="D62" s="32"/>
      <c r="E62" s="48">
        <v>749.4</v>
      </c>
      <c r="F62" s="48">
        <f>H61</f>
        <v>749.4</v>
      </c>
      <c r="G62" s="48">
        <f>E62-F62</f>
        <v>0</v>
      </c>
      <c r="H62" s="31">
        <f>SUM(H61)</f>
        <v>749.4</v>
      </c>
      <c r="I62" s="31">
        <f>SUM(I61)</f>
        <v>372.6</v>
      </c>
      <c r="J62" s="18">
        <f t="shared" si="0"/>
        <v>0.4971977582065653</v>
      </c>
      <c r="K62" s="31">
        <f>SUM(K61)</f>
        <v>568.71</v>
      </c>
      <c r="L62" s="18">
        <f t="shared" si="1"/>
        <v>0.7588871096877503</v>
      </c>
      <c r="M62" s="29"/>
    </row>
    <row r="63" spans="1:13" s="28" customFormat="1" ht="37.5" customHeight="1">
      <c r="A63" s="27"/>
      <c r="B63" s="57">
        <v>9</v>
      </c>
      <c r="C63" s="57" t="s">
        <v>36</v>
      </c>
      <c r="D63" s="30" t="s">
        <v>9</v>
      </c>
      <c r="E63" s="48"/>
      <c r="F63" s="48"/>
      <c r="G63" s="48"/>
      <c r="H63" s="31">
        <f>H66+H69+H71+H74+H77</f>
        <v>30536.1</v>
      </c>
      <c r="I63" s="31">
        <f>I66+I69+I71+I74+I77</f>
        <v>9386.59</v>
      </c>
      <c r="J63" s="18">
        <f t="shared" si="0"/>
        <v>0.3073932165535219</v>
      </c>
      <c r="K63" s="31">
        <f>K66+K69+K71+K74+K77</f>
        <v>9386.59</v>
      </c>
      <c r="L63" s="18">
        <f t="shared" si="1"/>
        <v>0.3073932165535219</v>
      </c>
      <c r="M63" s="29"/>
    </row>
    <row r="64" spans="1:13" s="28" customFormat="1" ht="17.25" customHeight="1">
      <c r="A64" s="27"/>
      <c r="B64" s="57"/>
      <c r="C64" s="57"/>
      <c r="D64" s="30" t="s">
        <v>10</v>
      </c>
      <c r="E64" s="48"/>
      <c r="F64" s="48"/>
      <c r="G64" s="48"/>
      <c r="H64" s="31">
        <f>H67+H72+H75</f>
        <v>21356.8</v>
      </c>
      <c r="I64" s="31">
        <f>I67+I72+I75</f>
        <v>18968</v>
      </c>
      <c r="J64" s="18">
        <f t="shared" si="0"/>
        <v>0.888148037159125</v>
      </c>
      <c r="K64" s="31">
        <f>K67+K72+K75</f>
        <v>18968</v>
      </c>
      <c r="L64" s="18">
        <f t="shared" si="1"/>
        <v>0.888148037159125</v>
      </c>
      <c r="M64" s="27"/>
    </row>
    <row r="65" spans="1:13" s="28" customFormat="1" ht="18" customHeight="1">
      <c r="A65" s="27"/>
      <c r="B65" s="57"/>
      <c r="C65" s="30" t="s">
        <v>11</v>
      </c>
      <c r="D65" s="32"/>
      <c r="E65" s="48">
        <v>29762</v>
      </c>
      <c r="F65" s="48">
        <f>H63</f>
        <v>30536.1</v>
      </c>
      <c r="G65" s="48">
        <f>E65-F65</f>
        <v>-774.0999999999985</v>
      </c>
      <c r="H65" s="31">
        <f>SUM(H63:H64)</f>
        <v>51892.899999999994</v>
      </c>
      <c r="I65" s="31">
        <f>SUM(I63:I64)</f>
        <v>28354.59</v>
      </c>
      <c r="J65" s="18">
        <f t="shared" si="0"/>
        <v>0.546405963050822</v>
      </c>
      <c r="K65" s="31">
        <f>SUM(K63:K64)</f>
        <v>28354.59</v>
      </c>
      <c r="L65" s="18">
        <f t="shared" si="1"/>
        <v>0.546405963050822</v>
      </c>
      <c r="M65" s="29"/>
    </row>
    <row r="66" spans="1:13" s="15" customFormat="1" ht="37.5" customHeight="1">
      <c r="A66" s="12"/>
      <c r="B66" s="73"/>
      <c r="C66" s="58" t="s">
        <v>44</v>
      </c>
      <c r="D66" s="13" t="s">
        <v>9</v>
      </c>
      <c r="E66" s="49"/>
      <c r="F66" s="49"/>
      <c r="G66" s="49"/>
      <c r="H66" s="21">
        <v>19926</v>
      </c>
      <c r="I66" s="21">
        <v>6806.05</v>
      </c>
      <c r="J66" s="25">
        <f t="shared" si="0"/>
        <v>0.3415662952925826</v>
      </c>
      <c r="K66" s="21">
        <v>6806.05</v>
      </c>
      <c r="L66" s="25">
        <f t="shared" si="1"/>
        <v>0.3415662952925826</v>
      </c>
      <c r="M66" s="12"/>
    </row>
    <row r="67" spans="1:13" s="15" customFormat="1" ht="16.5" customHeight="1">
      <c r="A67" s="12"/>
      <c r="B67" s="73"/>
      <c r="C67" s="58"/>
      <c r="D67" s="13" t="s">
        <v>10</v>
      </c>
      <c r="E67" s="49"/>
      <c r="F67" s="49"/>
      <c r="G67" s="49"/>
      <c r="H67" s="21">
        <v>1036.8</v>
      </c>
      <c r="I67" s="21">
        <v>0</v>
      </c>
      <c r="J67" s="25">
        <f t="shared" si="0"/>
        <v>0</v>
      </c>
      <c r="K67" s="21">
        <v>0</v>
      </c>
      <c r="L67" s="25">
        <f t="shared" si="1"/>
        <v>0</v>
      </c>
      <c r="M67" s="12"/>
    </row>
    <row r="68" spans="1:13" s="15" customFormat="1" ht="18.75" customHeight="1">
      <c r="A68" s="12"/>
      <c r="B68" s="73"/>
      <c r="C68" s="13" t="s">
        <v>13</v>
      </c>
      <c r="D68" s="16"/>
      <c r="E68" s="53"/>
      <c r="F68" s="53"/>
      <c r="G68" s="53"/>
      <c r="H68" s="21">
        <f>SUM(H66:H67)</f>
        <v>20962.8</v>
      </c>
      <c r="I68" s="21">
        <f>SUM(I66:I67)</f>
        <v>6806.05</v>
      </c>
      <c r="J68" s="25">
        <f t="shared" si="0"/>
        <v>0.324672753639781</v>
      </c>
      <c r="K68" s="21">
        <f>SUM(K66:K67)</f>
        <v>6806.05</v>
      </c>
      <c r="L68" s="25">
        <f t="shared" si="1"/>
        <v>0.324672753639781</v>
      </c>
      <c r="M68" s="17"/>
    </row>
    <row r="69" spans="1:13" s="15" customFormat="1" ht="38.25" customHeight="1">
      <c r="A69" s="12"/>
      <c r="B69" s="58"/>
      <c r="C69" s="13" t="s">
        <v>45</v>
      </c>
      <c r="D69" s="13" t="s">
        <v>9</v>
      </c>
      <c r="E69" s="49"/>
      <c r="F69" s="49"/>
      <c r="G69" s="49"/>
      <c r="H69" s="14">
        <v>343.1</v>
      </c>
      <c r="I69" s="14">
        <v>111.19</v>
      </c>
      <c r="J69" s="25">
        <f t="shared" si="0"/>
        <v>0.3240746138152142</v>
      </c>
      <c r="K69" s="14">
        <v>111.19</v>
      </c>
      <c r="L69" s="25">
        <f t="shared" si="1"/>
        <v>0.3240746138152142</v>
      </c>
      <c r="M69" s="12"/>
    </row>
    <row r="70" spans="1:13" s="15" customFormat="1" ht="15.75" customHeight="1">
      <c r="A70" s="12"/>
      <c r="B70" s="58"/>
      <c r="C70" s="13" t="s">
        <v>13</v>
      </c>
      <c r="D70" s="16"/>
      <c r="E70" s="53"/>
      <c r="F70" s="53"/>
      <c r="G70" s="53"/>
      <c r="H70" s="14">
        <f>SUM(H69)</f>
        <v>343.1</v>
      </c>
      <c r="I70" s="14">
        <f>SUM(I69)</f>
        <v>111.19</v>
      </c>
      <c r="J70" s="25">
        <f aca="true" t="shared" si="2" ref="J70:J134">I70/H70</f>
        <v>0.3240746138152142</v>
      </c>
      <c r="K70" s="14">
        <f>SUM(K69)</f>
        <v>111.19</v>
      </c>
      <c r="L70" s="25">
        <f aca="true" t="shared" si="3" ref="L70:L134">K70/H70</f>
        <v>0.3240746138152142</v>
      </c>
      <c r="M70" s="17"/>
    </row>
    <row r="71" spans="1:13" s="15" customFormat="1" ht="36" customHeight="1">
      <c r="A71" s="12"/>
      <c r="B71" s="58"/>
      <c r="C71" s="58" t="s">
        <v>46</v>
      </c>
      <c r="D71" s="13" t="s">
        <v>9</v>
      </c>
      <c r="E71" s="49"/>
      <c r="F71" s="49"/>
      <c r="G71" s="49"/>
      <c r="H71" s="14">
        <v>1036.1</v>
      </c>
      <c r="I71" s="14">
        <v>115.18</v>
      </c>
      <c r="J71" s="25">
        <f t="shared" si="2"/>
        <v>0.11116687578419074</v>
      </c>
      <c r="K71" s="14">
        <v>115.18</v>
      </c>
      <c r="L71" s="25">
        <f t="shared" si="3"/>
        <v>0.11116687578419074</v>
      </c>
      <c r="M71" s="12"/>
    </row>
    <row r="72" spans="1:13" s="15" customFormat="1" ht="18.75" customHeight="1">
      <c r="A72" s="12"/>
      <c r="B72" s="58"/>
      <c r="C72" s="58"/>
      <c r="D72" s="13" t="s">
        <v>10</v>
      </c>
      <c r="E72" s="49"/>
      <c r="F72" s="49"/>
      <c r="G72" s="49"/>
      <c r="H72" s="14">
        <v>20020</v>
      </c>
      <c r="I72" s="14">
        <v>18668</v>
      </c>
      <c r="J72" s="25">
        <f t="shared" si="2"/>
        <v>0.9324675324675324</v>
      </c>
      <c r="K72" s="14">
        <v>18668</v>
      </c>
      <c r="L72" s="25">
        <f t="shared" si="3"/>
        <v>0.9324675324675324</v>
      </c>
      <c r="M72" s="12"/>
    </row>
    <row r="73" spans="1:13" s="15" customFormat="1" ht="18.75" customHeight="1">
      <c r="A73" s="12"/>
      <c r="B73" s="58"/>
      <c r="C73" s="13" t="s">
        <v>13</v>
      </c>
      <c r="D73" s="16"/>
      <c r="E73" s="53"/>
      <c r="F73" s="53"/>
      <c r="G73" s="53"/>
      <c r="H73" s="14">
        <f>SUM(H71:H72)</f>
        <v>21056.1</v>
      </c>
      <c r="I73" s="14">
        <f>SUM(I71:I72)</f>
        <v>18783.18</v>
      </c>
      <c r="J73" s="25">
        <f t="shared" si="2"/>
        <v>0.8920540840896463</v>
      </c>
      <c r="K73" s="14">
        <f>SUM(K71:K72)</f>
        <v>18783.18</v>
      </c>
      <c r="L73" s="25">
        <f t="shared" si="3"/>
        <v>0.8920540840896463</v>
      </c>
      <c r="M73" s="17"/>
    </row>
    <row r="74" spans="1:13" s="15" customFormat="1" ht="36.75" customHeight="1">
      <c r="A74" s="12"/>
      <c r="B74" s="58"/>
      <c r="C74" s="58" t="s">
        <v>47</v>
      </c>
      <c r="D74" s="13" t="s">
        <v>9</v>
      </c>
      <c r="E74" s="49"/>
      <c r="F74" s="49"/>
      <c r="G74" s="49"/>
      <c r="H74" s="14">
        <v>594.4</v>
      </c>
      <c r="I74" s="14">
        <v>180.3</v>
      </c>
      <c r="J74" s="25">
        <f t="shared" si="2"/>
        <v>0.3033310901749664</v>
      </c>
      <c r="K74" s="14">
        <v>180.3</v>
      </c>
      <c r="L74" s="25">
        <f t="shared" si="3"/>
        <v>0.3033310901749664</v>
      </c>
      <c r="M74" s="12"/>
    </row>
    <row r="75" spans="1:13" s="15" customFormat="1" ht="15" customHeight="1">
      <c r="A75" s="12"/>
      <c r="B75" s="58"/>
      <c r="C75" s="58"/>
      <c r="D75" s="13" t="s">
        <v>10</v>
      </c>
      <c r="E75" s="49"/>
      <c r="F75" s="49"/>
      <c r="G75" s="49"/>
      <c r="H75" s="14">
        <v>300</v>
      </c>
      <c r="I75" s="14">
        <v>300</v>
      </c>
      <c r="J75" s="25">
        <f t="shared" si="2"/>
        <v>1</v>
      </c>
      <c r="K75" s="14">
        <v>300</v>
      </c>
      <c r="L75" s="25">
        <f t="shared" si="3"/>
        <v>1</v>
      </c>
      <c r="M75" s="12"/>
    </row>
    <row r="76" spans="1:13" s="15" customFormat="1" ht="18.75" customHeight="1">
      <c r="A76" s="12"/>
      <c r="B76" s="58"/>
      <c r="C76" s="13" t="s">
        <v>13</v>
      </c>
      <c r="D76" s="16"/>
      <c r="E76" s="53"/>
      <c r="F76" s="53"/>
      <c r="G76" s="53"/>
      <c r="H76" s="14">
        <f>SUM(H74:H75)</f>
        <v>894.4</v>
      </c>
      <c r="I76" s="14">
        <f>SUM(I74:I75)</f>
        <v>480.3</v>
      </c>
      <c r="J76" s="25">
        <f t="shared" si="2"/>
        <v>0.5370080500894454</v>
      </c>
      <c r="K76" s="14">
        <f>SUM(K74:K75)</f>
        <v>480.3</v>
      </c>
      <c r="L76" s="25">
        <f t="shared" si="3"/>
        <v>0.5370080500894454</v>
      </c>
      <c r="M76" s="17"/>
    </row>
    <row r="77" spans="1:13" s="15" customFormat="1" ht="36.75" customHeight="1">
      <c r="A77" s="12"/>
      <c r="B77" s="58"/>
      <c r="C77" s="13" t="s">
        <v>48</v>
      </c>
      <c r="D77" s="13" t="s">
        <v>9</v>
      </c>
      <c r="E77" s="49"/>
      <c r="F77" s="49"/>
      <c r="G77" s="49"/>
      <c r="H77" s="14">
        <v>8636.5</v>
      </c>
      <c r="I77" s="14">
        <v>2173.87</v>
      </c>
      <c r="J77" s="25">
        <f t="shared" si="2"/>
        <v>0.2517072888322816</v>
      </c>
      <c r="K77" s="14">
        <v>2173.87</v>
      </c>
      <c r="L77" s="25">
        <f t="shared" si="3"/>
        <v>0.2517072888322816</v>
      </c>
      <c r="M77" s="12"/>
    </row>
    <row r="78" spans="1:13" s="15" customFormat="1" ht="18.75" customHeight="1">
      <c r="A78" s="12"/>
      <c r="B78" s="58"/>
      <c r="C78" s="13" t="s">
        <v>13</v>
      </c>
      <c r="D78" s="16"/>
      <c r="E78" s="53"/>
      <c r="F78" s="53"/>
      <c r="G78" s="53"/>
      <c r="H78" s="14">
        <f>SUM(H77)</f>
        <v>8636.5</v>
      </c>
      <c r="I78" s="14">
        <f>SUM(I77)</f>
        <v>2173.87</v>
      </c>
      <c r="J78" s="25">
        <f t="shared" si="2"/>
        <v>0.2517072888322816</v>
      </c>
      <c r="K78" s="14">
        <f>SUM(K77)</f>
        <v>2173.87</v>
      </c>
      <c r="L78" s="25">
        <f t="shared" si="3"/>
        <v>0.2517072888322816</v>
      </c>
      <c r="M78" s="17"/>
    </row>
    <row r="79" spans="1:13" s="15" customFormat="1" ht="72" customHeight="1">
      <c r="A79" s="12"/>
      <c r="B79" s="57">
        <v>10</v>
      </c>
      <c r="C79" s="30" t="s">
        <v>84</v>
      </c>
      <c r="D79" s="30" t="s">
        <v>9</v>
      </c>
      <c r="E79" s="48"/>
      <c r="F79" s="48"/>
      <c r="G79" s="48"/>
      <c r="H79" s="38">
        <v>66500.7</v>
      </c>
      <c r="I79" s="38">
        <v>21853.18</v>
      </c>
      <c r="J79" s="39">
        <f t="shared" si="2"/>
        <v>0.3286157890067323</v>
      </c>
      <c r="K79" s="38">
        <v>21853.18</v>
      </c>
      <c r="L79" s="39">
        <f t="shared" si="3"/>
        <v>0.3286157890067323</v>
      </c>
      <c r="M79" s="17"/>
    </row>
    <row r="80" spans="1:13" s="15" customFormat="1" ht="18.75" customHeight="1">
      <c r="A80" s="12"/>
      <c r="B80" s="57"/>
      <c r="C80" s="30" t="s">
        <v>11</v>
      </c>
      <c r="D80" s="32"/>
      <c r="E80" s="48">
        <v>66500.7</v>
      </c>
      <c r="F80" s="48">
        <f>H79</f>
        <v>66500.7</v>
      </c>
      <c r="G80" s="48">
        <f>E80-F80</f>
        <v>0</v>
      </c>
      <c r="H80" s="38">
        <f>SUM(H79)</f>
        <v>66500.7</v>
      </c>
      <c r="I80" s="38">
        <f>SUM(I79)</f>
        <v>21853.18</v>
      </c>
      <c r="J80" s="39">
        <f t="shared" si="2"/>
        <v>0.3286157890067323</v>
      </c>
      <c r="K80" s="38">
        <f>SUM(K79)</f>
        <v>21853.18</v>
      </c>
      <c r="L80" s="39">
        <f t="shared" si="3"/>
        <v>0.3286157890067323</v>
      </c>
      <c r="M80" s="17"/>
    </row>
    <row r="81" spans="1:13" s="9" customFormat="1" ht="18.75" customHeight="1">
      <c r="A81" s="8"/>
      <c r="B81" s="57">
        <v>11</v>
      </c>
      <c r="C81" s="57" t="s">
        <v>37</v>
      </c>
      <c r="D81" s="30" t="s">
        <v>7</v>
      </c>
      <c r="E81" s="48"/>
      <c r="F81" s="48"/>
      <c r="G81" s="48"/>
      <c r="H81" s="31">
        <f>H89+H106+H102</f>
        <v>138181.3</v>
      </c>
      <c r="I81" s="31">
        <f>I89+I106+I102</f>
        <v>69368.54000000001</v>
      </c>
      <c r="J81" s="18">
        <f t="shared" si="2"/>
        <v>0.5020110535940827</v>
      </c>
      <c r="K81" s="31">
        <f>K89+K106+K102</f>
        <v>69368.54000000001</v>
      </c>
      <c r="L81" s="18">
        <f t="shared" si="3"/>
        <v>0.5020110535940827</v>
      </c>
      <c r="M81" s="8"/>
    </row>
    <row r="82" spans="1:13" s="9" customFormat="1" ht="28.5" customHeight="1">
      <c r="A82" s="8"/>
      <c r="B82" s="57"/>
      <c r="C82" s="57"/>
      <c r="D82" s="30" t="s">
        <v>8</v>
      </c>
      <c r="E82" s="48"/>
      <c r="F82" s="48"/>
      <c r="G82" s="48"/>
      <c r="H82" s="31">
        <f>H90+H96+H99+H103+H107</f>
        <v>257661.59999999998</v>
      </c>
      <c r="I82" s="31">
        <f>I90+I96+I99+I103+I107</f>
        <v>144730.24000000002</v>
      </c>
      <c r="J82" s="18">
        <f t="shared" si="2"/>
        <v>0.5617066726279741</v>
      </c>
      <c r="K82" s="31">
        <f>K90+K96+K99+K103+K107</f>
        <v>144730.24000000002</v>
      </c>
      <c r="L82" s="18">
        <f t="shared" si="3"/>
        <v>0.5617066726279741</v>
      </c>
      <c r="M82" s="8"/>
    </row>
    <row r="83" spans="1:13" s="9" customFormat="1" ht="37.5" customHeight="1">
      <c r="A83" s="8"/>
      <c r="B83" s="57"/>
      <c r="C83" s="57"/>
      <c r="D83" s="30" t="s">
        <v>9</v>
      </c>
      <c r="E83" s="48"/>
      <c r="F83" s="48"/>
      <c r="G83" s="48"/>
      <c r="H83" s="31">
        <f>H86+H91+H93+H97+H100+H104+H108</f>
        <v>405420.8</v>
      </c>
      <c r="I83" s="31">
        <f>I86+I91+I93+I97+I100+I104+I108</f>
        <v>257472.59000000003</v>
      </c>
      <c r="J83" s="18">
        <f t="shared" si="2"/>
        <v>0.6350749394209672</v>
      </c>
      <c r="K83" s="31">
        <f>K86+K91+K93+K97+K100+K104+K108</f>
        <v>257094.14</v>
      </c>
      <c r="L83" s="18">
        <f t="shared" si="3"/>
        <v>0.6341414648681074</v>
      </c>
      <c r="M83" s="8"/>
    </row>
    <row r="84" spans="1:13" s="9" customFormat="1" ht="18.75" customHeight="1">
      <c r="A84" s="8"/>
      <c r="B84" s="57"/>
      <c r="C84" s="57"/>
      <c r="D84" s="30" t="s">
        <v>10</v>
      </c>
      <c r="E84" s="48"/>
      <c r="F84" s="48"/>
      <c r="G84" s="48"/>
      <c r="H84" s="31">
        <f>H87+H94</f>
        <v>73482</v>
      </c>
      <c r="I84" s="31">
        <f>I87+I94</f>
        <v>89190</v>
      </c>
      <c r="J84" s="18">
        <f t="shared" si="2"/>
        <v>1.2137666367273618</v>
      </c>
      <c r="K84" s="31">
        <f>K87+K94</f>
        <v>89190</v>
      </c>
      <c r="L84" s="18">
        <f t="shared" si="3"/>
        <v>1.2137666367273618</v>
      </c>
      <c r="M84" s="11"/>
    </row>
    <row r="85" spans="1:13" s="9" customFormat="1" ht="18.75" customHeight="1">
      <c r="A85" s="8"/>
      <c r="B85" s="57"/>
      <c r="C85" s="30" t="s">
        <v>11</v>
      </c>
      <c r="D85" s="32"/>
      <c r="E85" s="48">
        <v>842063.62</v>
      </c>
      <c r="F85" s="48">
        <f>H81+H82+H83</f>
        <v>801263.7</v>
      </c>
      <c r="G85" s="48">
        <f>E85-F85</f>
        <v>40799.92000000004</v>
      </c>
      <c r="H85" s="31">
        <f>SUM(H81:H84)</f>
        <v>874745.7</v>
      </c>
      <c r="I85" s="31">
        <f>SUM(I81:I84)</f>
        <v>560761.3700000001</v>
      </c>
      <c r="J85" s="18">
        <f t="shared" si="2"/>
        <v>0.6410564464620977</v>
      </c>
      <c r="K85" s="31">
        <f>SUM(K81:K84)</f>
        <v>560382.92</v>
      </c>
      <c r="L85" s="18">
        <f t="shared" si="3"/>
        <v>0.6406238064388314</v>
      </c>
      <c r="M85" s="11"/>
    </row>
    <row r="86" spans="1:13" s="15" customFormat="1" ht="38.25" customHeight="1">
      <c r="A86" s="12"/>
      <c r="B86" s="58"/>
      <c r="C86" s="58" t="s">
        <v>49</v>
      </c>
      <c r="D86" s="13" t="s">
        <v>9</v>
      </c>
      <c r="E86" s="49"/>
      <c r="F86" s="49"/>
      <c r="G86" s="49"/>
      <c r="H86" s="42">
        <v>29317.9</v>
      </c>
      <c r="I86" s="42">
        <v>7217.21</v>
      </c>
      <c r="J86" s="41">
        <f t="shared" si="2"/>
        <v>0.2461707693934422</v>
      </c>
      <c r="K86" s="40">
        <v>6642.53</v>
      </c>
      <c r="L86" s="41">
        <f t="shared" si="3"/>
        <v>0.22656909260213043</v>
      </c>
      <c r="M86" s="12"/>
    </row>
    <row r="87" spans="1:13" s="15" customFormat="1" ht="18.75" customHeight="1">
      <c r="A87" s="12"/>
      <c r="B87" s="58"/>
      <c r="C87" s="58"/>
      <c r="D87" s="13" t="s">
        <v>10</v>
      </c>
      <c r="E87" s="49"/>
      <c r="F87" s="49"/>
      <c r="G87" s="49"/>
      <c r="H87" s="42">
        <v>72500</v>
      </c>
      <c r="I87" s="42">
        <v>88740</v>
      </c>
      <c r="J87" s="41">
        <f t="shared" si="2"/>
        <v>1.224</v>
      </c>
      <c r="K87" s="40">
        <v>88740</v>
      </c>
      <c r="L87" s="41">
        <f t="shared" si="3"/>
        <v>1.224</v>
      </c>
      <c r="M87" s="12"/>
    </row>
    <row r="88" spans="1:13" s="15" customFormat="1" ht="18.75" customHeight="1">
      <c r="A88" s="12"/>
      <c r="B88" s="58"/>
      <c r="C88" s="13" t="s">
        <v>13</v>
      </c>
      <c r="D88" s="16"/>
      <c r="E88" s="53"/>
      <c r="F88" s="53"/>
      <c r="G88" s="53"/>
      <c r="H88" s="42">
        <f>SUM(H86:H87)</f>
        <v>101817.9</v>
      </c>
      <c r="I88" s="42">
        <f>SUM(I86:I87)</f>
        <v>95957.21</v>
      </c>
      <c r="J88" s="41">
        <f t="shared" si="2"/>
        <v>0.9424394924664525</v>
      </c>
      <c r="K88" s="42">
        <f>SUM(K86:K87)</f>
        <v>95382.53</v>
      </c>
      <c r="L88" s="41">
        <f t="shared" si="3"/>
        <v>0.9367952982727006</v>
      </c>
      <c r="M88" s="17"/>
    </row>
    <row r="89" spans="1:13" s="15" customFormat="1" ht="15" customHeight="1">
      <c r="A89" s="12"/>
      <c r="B89" s="58"/>
      <c r="C89" s="58" t="s">
        <v>50</v>
      </c>
      <c r="D89" s="13" t="s">
        <v>7</v>
      </c>
      <c r="E89" s="49"/>
      <c r="F89" s="49"/>
      <c r="G89" s="49"/>
      <c r="H89" s="42">
        <v>126202.8</v>
      </c>
      <c r="I89" s="42">
        <v>63101.37</v>
      </c>
      <c r="J89" s="41">
        <f t="shared" si="2"/>
        <v>0.49999976228736603</v>
      </c>
      <c r="K89" s="40">
        <v>63101.37</v>
      </c>
      <c r="L89" s="41">
        <f t="shared" si="3"/>
        <v>0.49999976228736603</v>
      </c>
      <c r="M89" s="12"/>
    </row>
    <row r="90" spans="1:13" s="15" customFormat="1" ht="24.75" customHeight="1">
      <c r="A90" s="12"/>
      <c r="B90" s="58"/>
      <c r="C90" s="58"/>
      <c r="D90" s="13" t="s">
        <v>8</v>
      </c>
      <c r="E90" s="49"/>
      <c r="F90" s="49"/>
      <c r="G90" s="49"/>
      <c r="H90" s="42">
        <v>245592</v>
      </c>
      <c r="I90" s="42">
        <v>137048.23</v>
      </c>
      <c r="J90" s="41">
        <f t="shared" si="2"/>
        <v>0.5580321427408059</v>
      </c>
      <c r="K90" s="40">
        <v>137048.23</v>
      </c>
      <c r="L90" s="41">
        <f t="shared" si="3"/>
        <v>0.5580321427408059</v>
      </c>
      <c r="M90" s="12"/>
    </row>
    <row r="91" spans="1:13" s="15" customFormat="1" ht="37.5" customHeight="1">
      <c r="A91" s="12"/>
      <c r="B91" s="58"/>
      <c r="C91" s="58"/>
      <c r="D91" s="13" t="s">
        <v>9</v>
      </c>
      <c r="E91" s="49"/>
      <c r="F91" s="49"/>
      <c r="G91" s="49"/>
      <c r="H91" s="42">
        <v>2981.2</v>
      </c>
      <c r="I91" s="42">
        <v>1301.91</v>
      </c>
      <c r="J91" s="41">
        <f t="shared" si="2"/>
        <v>0.4367066952904871</v>
      </c>
      <c r="K91" s="42">
        <v>1301.91</v>
      </c>
      <c r="L91" s="41">
        <f t="shared" si="3"/>
        <v>0.4367066952904871</v>
      </c>
      <c r="M91" s="17"/>
    </row>
    <row r="92" spans="1:13" s="15" customFormat="1" ht="18.75" customHeight="1">
      <c r="A92" s="12"/>
      <c r="B92" s="58"/>
      <c r="C92" s="13" t="s">
        <v>13</v>
      </c>
      <c r="D92" s="16"/>
      <c r="E92" s="53"/>
      <c r="F92" s="53"/>
      <c r="G92" s="53"/>
      <c r="H92" s="42">
        <f>SUM(H89:H91)</f>
        <v>374776</v>
      </c>
      <c r="I92" s="42">
        <f>SUM(I89:I91)</f>
        <v>201451.51</v>
      </c>
      <c r="J92" s="41">
        <f t="shared" si="2"/>
        <v>0.5375251083313767</v>
      </c>
      <c r="K92" s="40">
        <f>SUM(K89:K91)</f>
        <v>201451.51</v>
      </c>
      <c r="L92" s="41">
        <f t="shared" si="3"/>
        <v>0.5375251083313767</v>
      </c>
      <c r="M92" s="17"/>
    </row>
    <row r="93" spans="1:13" s="15" customFormat="1" ht="36.75" customHeight="1">
      <c r="A93" s="12"/>
      <c r="B93" s="58"/>
      <c r="C93" s="58" t="s">
        <v>51</v>
      </c>
      <c r="D93" s="13" t="s">
        <v>9</v>
      </c>
      <c r="E93" s="49"/>
      <c r="F93" s="49"/>
      <c r="G93" s="49"/>
      <c r="H93" s="42">
        <v>24824.6</v>
      </c>
      <c r="I93" s="14">
        <v>14457.92</v>
      </c>
      <c r="J93" s="25">
        <f t="shared" si="2"/>
        <v>0.5824029390201655</v>
      </c>
      <c r="K93" s="14">
        <v>14457.92</v>
      </c>
      <c r="L93" s="25">
        <f t="shared" si="3"/>
        <v>0.5824029390201655</v>
      </c>
      <c r="M93" s="12"/>
    </row>
    <row r="94" spans="1:13" s="15" customFormat="1" ht="18.75" customHeight="1">
      <c r="A94" s="12"/>
      <c r="B94" s="58"/>
      <c r="C94" s="58"/>
      <c r="D94" s="13" t="s">
        <v>10</v>
      </c>
      <c r="E94" s="49"/>
      <c r="F94" s="49"/>
      <c r="G94" s="49"/>
      <c r="H94" s="42">
        <v>982</v>
      </c>
      <c r="I94" s="14">
        <v>450</v>
      </c>
      <c r="J94" s="25">
        <f t="shared" si="2"/>
        <v>0.45824847250509165</v>
      </c>
      <c r="K94" s="14">
        <v>450</v>
      </c>
      <c r="L94" s="25">
        <f t="shared" si="3"/>
        <v>0.45824847250509165</v>
      </c>
      <c r="M94" s="12"/>
    </row>
    <row r="95" spans="1:13" s="15" customFormat="1" ht="18.75" customHeight="1">
      <c r="A95" s="12"/>
      <c r="B95" s="58"/>
      <c r="C95" s="13" t="s">
        <v>13</v>
      </c>
      <c r="D95" s="16"/>
      <c r="E95" s="53"/>
      <c r="F95" s="53"/>
      <c r="G95" s="53"/>
      <c r="H95" s="42">
        <f>SUM(H93:H94)</f>
        <v>25806.6</v>
      </c>
      <c r="I95" s="14">
        <f>SUM(I93:I94)</f>
        <v>14907.92</v>
      </c>
      <c r="J95" s="25">
        <f t="shared" si="2"/>
        <v>0.5776785783481745</v>
      </c>
      <c r="K95" s="14">
        <f>SUM(K93:K94)</f>
        <v>14907.92</v>
      </c>
      <c r="L95" s="25">
        <f t="shared" si="3"/>
        <v>0.5776785783481745</v>
      </c>
      <c r="M95" s="17"/>
    </row>
    <row r="96" spans="1:13" s="15" customFormat="1" ht="23.25" customHeight="1">
      <c r="A96" s="12"/>
      <c r="B96" s="58"/>
      <c r="C96" s="58" t="s">
        <v>52</v>
      </c>
      <c r="D96" s="13" t="s">
        <v>8</v>
      </c>
      <c r="E96" s="49"/>
      <c r="F96" s="49"/>
      <c r="G96" s="49"/>
      <c r="H96" s="42">
        <v>369</v>
      </c>
      <c r="I96" s="14">
        <v>166.49</v>
      </c>
      <c r="J96" s="25">
        <f t="shared" si="2"/>
        <v>0.45119241192411924</v>
      </c>
      <c r="K96" s="14">
        <v>166.49</v>
      </c>
      <c r="L96" s="25">
        <f t="shared" si="3"/>
        <v>0.45119241192411924</v>
      </c>
      <c r="M96" s="12"/>
    </row>
    <row r="97" spans="1:13" s="15" customFormat="1" ht="39" customHeight="1">
      <c r="A97" s="12"/>
      <c r="B97" s="58"/>
      <c r="C97" s="58"/>
      <c r="D97" s="13" t="s">
        <v>9</v>
      </c>
      <c r="E97" s="49"/>
      <c r="F97" s="49"/>
      <c r="G97" s="49"/>
      <c r="H97" s="42">
        <v>150</v>
      </c>
      <c r="I97" s="14">
        <v>0</v>
      </c>
      <c r="J97" s="25">
        <f t="shared" si="2"/>
        <v>0</v>
      </c>
      <c r="K97" s="14">
        <v>0</v>
      </c>
      <c r="L97" s="25">
        <f t="shared" si="3"/>
        <v>0</v>
      </c>
      <c r="M97" s="12"/>
    </row>
    <row r="98" spans="1:13" s="15" customFormat="1" ht="18.75" customHeight="1">
      <c r="A98" s="12"/>
      <c r="B98" s="58"/>
      <c r="C98" s="13" t="s">
        <v>13</v>
      </c>
      <c r="D98" s="16"/>
      <c r="E98" s="53"/>
      <c r="F98" s="53"/>
      <c r="G98" s="53"/>
      <c r="H98" s="42">
        <f>SUM(H96:H97)</f>
        <v>519</v>
      </c>
      <c r="I98" s="14">
        <f>SUM(I96:I97)</f>
        <v>166.49</v>
      </c>
      <c r="J98" s="25">
        <f t="shared" si="2"/>
        <v>0.3207899807321773</v>
      </c>
      <c r="K98" s="14">
        <f>SUM(K96:K97)</f>
        <v>166.49</v>
      </c>
      <c r="L98" s="25">
        <f t="shared" si="3"/>
        <v>0.3207899807321773</v>
      </c>
      <c r="M98" s="17"/>
    </row>
    <row r="99" spans="1:13" s="15" customFormat="1" ht="29.25" customHeight="1">
      <c r="A99" s="12"/>
      <c r="B99" s="58"/>
      <c r="C99" s="58" t="s">
        <v>53</v>
      </c>
      <c r="D99" s="13" t="s">
        <v>8</v>
      </c>
      <c r="E99" s="49"/>
      <c r="F99" s="49"/>
      <c r="G99" s="49"/>
      <c r="H99" s="14">
        <v>3066.3</v>
      </c>
      <c r="I99" s="14">
        <v>322.88</v>
      </c>
      <c r="J99" s="25">
        <f t="shared" si="2"/>
        <v>0.10529954668492972</v>
      </c>
      <c r="K99" s="14">
        <v>322.88</v>
      </c>
      <c r="L99" s="25">
        <f t="shared" si="3"/>
        <v>0.10529954668492972</v>
      </c>
      <c r="M99" s="12"/>
    </row>
    <row r="100" spans="1:13" s="15" customFormat="1" ht="38.25" customHeight="1">
      <c r="A100" s="12"/>
      <c r="B100" s="58"/>
      <c r="C100" s="58"/>
      <c r="D100" s="13" t="s">
        <v>9</v>
      </c>
      <c r="E100" s="49"/>
      <c r="F100" s="49"/>
      <c r="G100" s="49"/>
      <c r="H100" s="14">
        <v>18752.5</v>
      </c>
      <c r="I100" s="14">
        <v>12097.22</v>
      </c>
      <c r="J100" s="25">
        <f t="shared" si="2"/>
        <v>0.6450990534595387</v>
      </c>
      <c r="K100" s="14">
        <v>12097.22</v>
      </c>
      <c r="L100" s="25">
        <f t="shared" si="3"/>
        <v>0.6450990534595387</v>
      </c>
      <c r="M100" s="12"/>
    </row>
    <row r="101" spans="1:13" s="15" customFormat="1" ht="18.75" customHeight="1">
      <c r="A101" s="12"/>
      <c r="B101" s="58"/>
      <c r="C101" s="13" t="s">
        <v>13</v>
      </c>
      <c r="D101" s="16"/>
      <c r="E101" s="53"/>
      <c r="F101" s="53"/>
      <c r="G101" s="53"/>
      <c r="H101" s="14">
        <f>SUM(H99:H100)</f>
        <v>21818.8</v>
      </c>
      <c r="I101" s="14">
        <f>SUM(I99:I100)</f>
        <v>12420.099999999999</v>
      </c>
      <c r="J101" s="25">
        <f t="shared" si="2"/>
        <v>0.5692384549104441</v>
      </c>
      <c r="K101" s="14">
        <f>SUM(K99:K100)</f>
        <v>12420.099999999999</v>
      </c>
      <c r="L101" s="25">
        <f t="shared" si="3"/>
        <v>0.5692384549104441</v>
      </c>
      <c r="M101" s="17"/>
    </row>
    <row r="102" spans="1:13" s="15" customFormat="1" ht="18.75" customHeight="1">
      <c r="A102" s="12"/>
      <c r="B102" s="69"/>
      <c r="C102" s="59" t="s">
        <v>54</v>
      </c>
      <c r="D102" s="13" t="s">
        <v>7</v>
      </c>
      <c r="E102" s="49"/>
      <c r="F102" s="49"/>
      <c r="G102" s="49"/>
      <c r="H102" s="42">
        <v>1472.5</v>
      </c>
      <c r="I102" s="14">
        <v>0</v>
      </c>
      <c r="J102" s="25">
        <f t="shared" si="2"/>
        <v>0</v>
      </c>
      <c r="K102" s="14">
        <v>0</v>
      </c>
      <c r="L102" s="25">
        <f t="shared" si="3"/>
        <v>0</v>
      </c>
      <c r="M102" s="12"/>
    </row>
    <row r="103" spans="1:13" s="15" customFormat="1" ht="28.5" customHeight="1">
      <c r="A103" s="12"/>
      <c r="B103" s="70"/>
      <c r="C103" s="72"/>
      <c r="D103" s="13" t="s">
        <v>8</v>
      </c>
      <c r="E103" s="49"/>
      <c r="F103" s="49"/>
      <c r="G103" s="49"/>
      <c r="H103" s="42">
        <v>8130.3</v>
      </c>
      <c r="I103" s="14">
        <v>6876</v>
      </c>
      <c r="J103" s="25">
        <f t="shared" si="2"/>
        <v>0.8457252499907753</v>
      </c>
      <c r="K103" s="14">
        <v>6876</v>
      </c>
      <c r="L103" s="25">
        <f t="shared" si="3"/>
        <v>0.8457252499907753</v>
      </c>
      <c r="M103" s="12"/>
    </row>
    <row r="104" spans="1:13" s="15" customFormat="1" ht="39.75" customHeight="1">
      <c r="A104" s="12"/>
      <c r="B104" s="70"/>
      <c r="C104" s="60"/>
      <c r="D104" s="13" t="s">
        <v>9</v>
      </c>
      <c r="E104" s="49"/>
      <c r="F104" s="49"/>
      <c r="G104" s="49"/>
      <c r="H104" s="42">
        <v>15734.9</v>
      </c>
      <c r="I104" s="14">
        <v>10590.01</v>
      </c>
      <c r="J104" s="25">
        <f t="shared" si="2"/>
        <v>0.6730268384292243</v>
      </c>
      <c r="K104" s="14">
        <v>10786.24</v>
      </c>
      <c r="L104" s="25">
        <f t="shared" si="3"/>
        <v>0.6854978423758651</v>
      </c>
      <c r="M104" s="12"/>
    </row>
    <row r="105" spans="1:13" s="15" customFormat="1" ht="18.75" customHeight="1">
      <c r="A105" s="12"/>
      <c r="B105" s="71"/>
      <c r="C105" s="13" t="s">
        <v>13</v>
      </c>
      <c r="D105" s="16"/>
      <c r="E105" s="53"/>
      <c r="F105" s="53"/>
      <c r="G105" s="53"/>
      <c r="H105" s="42">
        <f>SUM(H102:H104)</f>
        <v>25337.699999999997</v>
      </c>
      <c r="I105" s="14">
        <f>SUM(I102:I104)</f>
        <v>17466.010000000002</v>
      </c>
      <c r="J105" s="25">
        <f t="shared" si="2"/>
        <v>0.6893289446161255</v>
      </c>
      <c r="K105" s="14">
        <f>SUM(K102:K104)</f>
        <v>17662.239999999998</v>
      </c>
      <c r="L105" s="25">
        <f t="shared" si="3"/>
        <v>0.6970735307466739</v>
      </c>
      <c r="M105" s="17"/>
    </row>
    <row r="106" spans="1:13" s="15" customFormat="1" ht="18.75" customHeight="1">
      <c r="A106" s="12"/>
      <c r="B106" s="58"/>
      <c r="C106" s="58" t="s">
        <v>55</v>
      </c>
      <c r="D106" s="13" t="s">
        <v>7</v>
      </c>
      <c r="E106" s="49"/>
      <c r="F106" s="49"/>
      <c r="G106" s="49"/>
      <c r="H106" s="42">
        <v>10506</v>
      </c>
      <c r="I106" s="14">
        <v>6267.17</v>
      </c>
      <c r="J106" s="25">
        <f t="shared" si="2"/>
        <v>0.5965324576432515</v>
      </c>
      <c r="K106" s="14">
        <v>6267.17</v>
      </c>
      <c r="L106" s="25">
        <f t="shared" si="3"/>
        <v>0.5965324576432515</v>
      </c>
      <c r="M106" s="12"/>
    </row>
    <row r="107" spans="1:13" s="15" customFormat="1" ht="28.5" customHeight="1">
      <c r="A107" s="12"/>
      <c r="B107" s="58"/>
      <c r="C107" s="58"/>
      <c r="D107" s="13" t="s">
        <v>8</v>
      </c>
      <c r="E107" s="49"/>
      <c r="F107" s="49"/>
      <c r="G107" s="49"/>
      <c r="H107" s="42">
        <v>504</v>
      </c>
      <c r="I107" s="14">
        <v>316.64</v>
      </c>
      <c r="J107" s="25">
        <f t="shared" si="2"/>
        <v>0.6282539682539682</v>
      </c>
      <c r="K107" s="14">
        <v>316.64</v>
      </c>
      <c r="L107" s="25">
        <f t="shared" si="3"/>
        <v>0.6282539682539682</v>
      </c>
      <c r="M107" s="12"/>
    </row>
    <row r="108" spans="1:13" s="15" customFormat="1" ht="37.5" customHeight="1">
      <c r="A108" s="12"/>
      <c r="B108" s="58"/>
      <c r="C108" s="58"/>
      <c r="D108" s="13" t="s">
        <v>9</v>
      </c>
      <c r="E108" s="49"/>
      <c r="F108" s="49"/>
      <c r="G108" s="49"/>
      <c r="H108" s="42">
        <v>313659.7</v>
      </c>
      <c r="I108" s="14">
        <v>211808.32</v>
      </c>
      <c r="J108" s="25">
        <f t="shared" si="2"/>
        <v>0.6752806305687342</v>
      </c>
      <c r="K108" s="14">
        <v>211808.32</v>
      </c>
      <c r="L108" s="25">
        <f t="shared" si="3"/>
        <v>0.6752806305687342</v>
      </c>
      <c r="M108" s="12"/>
    </row>
    <row r="109" spans="1:13" s="15" customFormat="1" ht="18.75" customHeight="1">
      <c r="A109" s="12"/>
      <c r="B109" s="58"/>
      <c r="C109" s="13" t="s">
        <v>13</v>
      </c>
      <c r="D109" s="16"/>
      <c r="E109" s="53"/>
      <c r="F109" s="53"/>
      <c r="G109" s="53"/>
      <c r="H109" s="42">
        <f>SUM(H106:H108)</f>
        <v>324669.7</v>
      </c>
      <c r="I109" s="14">
        <f>SUM(I106:I108)</f>
        <v>218392.13</v>
      </c>
      <c r="J109" s="25">
        <f t="shared" si="2"/>
        <v>0.6726594135516804</v>
      </c>
      <c r="K109" s="14">
        <f>SUM(K106:K108)</f>
        <v>218392.13</v>
      </c>
      <c r="L109" s="25">
        <f t="shared" si="3"/>
        <v>0.6726594135516804</v>
      </c>
      <c r="M109" s="17"/>
    </row>
    <row r="110" spans="1:13" s="9" customFormat="1" ht="28.5" customHeight="1">
      <c r="A110" s="8"/>
      <c r="B110" s="57">
        <v>12</v>
      </c>
      <c r="C110" s="57" t="s">
        <v>38</v>
      </c>
      <c r="D110" s="30" t="s">
        <v>8</v>
      </c>
      <c r="E110" s="48"/>
      <c r="F110" s="48"/>
      <c r="G110" s="48"/>
      <c r="H110" s="31">
        <f>H117</f>
        <v>2603.4</v>
      </c>
      <c r="I110" s="31">
        <f>I117</f>
        <v>1895.92</v>
      </c>
      <c r="J110" s="18">
        <f t="shared" si="2"/>
        <v>0.7282476761158485</v>
      </c>
      <c r="K110" s="31">
        <f>K117</f>
        <v>1895.92</v>
      </c>
      <c r="L110" s="18">
        <f t="shared" si="3"/>
        <v>0.7282476761158485</v>
      </c>
      <c r="M110" s="8"/>
    </row>
    <row r="111" spans="1:13" s="9" customFormat="1" ht="51.75" customHeight="1">
      <c r="A111" s="8"/>
      <c r="B111" s="57"/>
      <c r="C111" s="57"/>
      <c r="D111" s="30" t="s">
        <v>9</v>
      </c>
      <c r="E111" s="48"/>
      <c r="F111" s="48"/>
      <c r="G111" s="48"/>
      <c r="H111" s="31">
        <f>H113+H115+H118</f>
        <v>101489.7</v>
      </c>
      <c r="I111" s="31">
        <f>I113+I115+I118</f>
        <v>54044.67</v>
      </c>
      <c r="J111" s="18">
        <f t="shared" si="2"/>
        <v>0.5325138413060636</v>
      </c>
      <c r="K111" s="31">
        <f>K113+K115+K118</f>
        <v>54099.67</v>
      </c>
      <c r="L111" s="18">
        <f t="shared" si="3"/>
        <v>0.5330557682208146</v>
      </c>
      <c r="M111" s="8"/>
    </row>
    <row r="112" spans="1:13" s="9" customFormat="1" ht="18.75" customHeight="1">
      <c r="A112" s="8"/>
      <c r="B112" s="57"/>
      <c r="C112" s="30" t="s">
        <v>11</v>
      </c>
      <c r="D112" s="32"/>
      <c r="E112" s="48">
        <v>104393.1</v>
      </c>
      <c r="F112" s="48">
        <f>H110+H111</f>
        <v>104093.09999999999</v>
      </c>
      <c r="G112" s="48">
        <f>E112-F112</f>
        <v>300.00000000001455</v>
      </c>
      <c r="H112" s="31">
        <f>SUM(H110:H111)</f>
        <v>104093.09999999999</v>
      </c>
      <c r="I112" s="31">
        <f>SUM(I110:I111)</f>
        <v>55940.59</v>
      </c>
      <c r="J112" s="18">
        <f t="shared" si="2"/>
        <v>0.5374092038761455</v>
      </c>
      <c r="K112" s="31">
        <f>SUM(K110:K111)</f>
        <v>55995.59</v>
      </c>
      <c r="L112" s="18">
        <f t="shared" si="3"/>
        <v>0.5379375770344048</v>
      </c>
      <c r="M112" s="11"/>
    </row>
    <row r="113" spans="1:13" s="15" customFormat="1" ht="41.25" customHeight="1">
      <c r="A113" s="12"/>
      <c r="B113" s="58"/>
      <c r="C113" s="13" t="s">
        <v>56</v>
      </c>
      <c r="D113" s="13" t="s">
        <v>9</v>
      </c>
      <c r="E113" s="49"/>
      <c r="F113" s="49"/>
      <c r="G113" s="49"/>
      <c r="H113" s="14">
        <v>3165</v>
      </c>
      <c r="I113" s="14">
        <v>431.7</v>
      </c>
      <c r="J113" s="25">
        <f t="shared" si="2"/>
        <v>0.13639810426540283</v>
      </c>
      <c r="K113" s="14">
        <v>486.7</v>
      </c>
      <c r="L113" s="25">
        <f t="shared" si="3"/>
        <v>0.15377567140600315</v>
      </c>
      <c r="M113" s="12"/>
    </row>
    <row r="114" spans="1:13" s="15" customFormat="1" ht="18.75" customHeight="1">
      <c r="A114" s="12"/>
      <c r="B114" s="58"/>
      <c r="C114" s="13" t="s">
        <v>13</v>
      </c>
      <c r="D114" s="16"/>
      <c r="E114" s="53"/>
      <c r="F114" s="53"/>
      <c r="G114" s="53"/>
      <c r="H114" s="14">
        <f>SUM(H113)</f>
        <v>3165</v>
      </c>
      <c r="I114" s="14">
        <f>SUM(I113)</f>
        <v>431.7</v>
      </c>
      <c r="J114" s="25">
        <f t="shared" si="2"/>
        <v>0.13639810426540283</v>
      </c>
      <c r="K114" s="14">
        <f>SUM(K113)</f>
        <v>486.7</v>
      </c>
      <c r="L114" s="25">
        <f t="shared" si="3"/>
        <v>0.15377567140600315</v>
      </c>
      <c r="M114" s="17"/>
    </row>
    <row r="115" spans="1:13" s="15" customFormat="1" ht="40.5" customHeight="1">
      <c r="A115" s="12"/>
      <c r="B115" s="58"/>
      <c r="C115" s="13" t="s">
        <v>57</v>
      </c>
      <c r="D115" s="13" t="s">
        <v>9</v>
      </c>
      <c r="E115" s="49"/>
      <c r="F115" s="49"/>
      <c r="G115" s="49"/>
      <c r="H115" s="14">
        <v>10769</v>
      </c>
      <c r="I115" s="14">
        <v>1542.05</v>
      </c>
      <c r="J115" s="25">
        <f t="shared" si="2"/>
        <v>0.14319342557340514</v>
      </c>
      <c r="K115" s="14">
        <v>1542.05</v>
      </c>
      <c r="L115" s="25">
        <f t="shared" si="3"/>
        <v>0.14319342557340514</v>
      </c>
      <c r="M115" s="12"/>
    </row>
    <row r="116" spans="1:13" s="15" customFormat="1" ht="18.75" customHeight="1">
      <c r="A116" s="12"/>
      <c r="B116" s="58"/>
      <c r="C116" s="13" t="s">
        <v>13</v>
      </c>
      <c r="D116" s="16"/>
      <c r="E116" s="53"/>
      <c r="F116" s="53"/>
      <c r="G116" s="53"/>
      <c r="H116" s="14">
        <f>SUM(H115)</f>
        <v>10769</v>
      </c>
      <c r="I116" s="14">
        <f>SUM(I115)</f>
        <v>1542.05</v>
      </c>
      <c r="J116" s="25">
        <f t="shared" si="2"/>
        <v>0.14319342557340514</v>
      </c>
      <c r="K116" s="14">
        <f>SUM(K115)</f>
        <v>1542.05</v>
      </c>
      <c r="L116" s="25">
        <f t="shared" si="3"/>
        <v>0.14319342557340514</v>
      </c>
      <c r="M116" s="17"/>
    </row>
    <row r="117" spans="1:13" s="9" customFormat="1" ht="28.5" customHeight="1">
      <c r="A117" s="8"/>
      <c r="B117" s="58"/>
      <c r="C117" s="58" t="s">
        <v>58</v>
      </c>
      <c r="D117" s="13" t="s">
        <v>8</v>
      </c>
      <c r="E117" s="49"/>
      <c r="F117" s="49"/>
      <c r="G117" s="49"/>
      <c r="H117" s="14">
        <v>2603.4</v>
      </c>
      <c r="I117" s="14">
        <v>1895.92</v>
      </c>
      <c r="J117" s="25">
        <f t="shared" si="2"/>
        <v>0.7282476761158485</v>
      </c>
      <c r="K117" s="14">
        <v>1895.92</v>
      </c>
      <c r="L117" s="25">
        <f t="shared" si="3"/>
        <v>0.7282476761158485</v>
      </c>
      <c r="M117" s="8"/>
    </row>
    <row r="118" spans="1:13" s="9" customFormat="1" ht="39" customHeight="1">
      <c r="A118" s="8"/>
      <c r="B118" s="58"/>
      <c r="C118" s="58"/>
      <c r="D118" s="13" t="s">
        <v>9</v>
      </c>
      <c r="E118" s="49"/>
      <c r="F118" s="49"/>
      <c r="G118" s="49"/>
      <c r="H118" s="14">
        <v>87555.7</v>
      </c>
      <c r="I118" s="14">
        <v>52070.92</v>
      </c>
      <c r="J118" s="25">
        <f t="shared" si="2"/>
        <v>0.5947176483084482</v>
      </c>
      <c r="K118" s="14">
        <v>52070.92</v>
      </c>
      <c r="L118" s="25">
        <f t="shared" si="3"/>
        <v>0.5947176483084482</v>
      </c>
      <c r="M118" s="8"/>
    </row>
    <row r="119" spans="1:13" s="9" customFormat="1" ht="18.75" customHeight="1">
      <c r="A119" s="8"/>
      <c r="B119" s="58"/>
      <c r="C119" s="13" t="s">
        <v>13</v>
      </c>
      <c r="D119" s="16"/>
      <c r="E119" s="53"/>
      <c r="F119" s="53"/>
      <c r="G119" s="53"/>
      <c r="H119" s="14">
        <f>SUM(H117:H118)</f>
        <v>90159.09999999999</v>
      </c>
      <c r="I119" s="14">
        <f>SUM(I117:I118)</f>
        <v>53966.84</v>
      </c>
      <c r="J119" s="25">
        <f t="shared" si="2"/>
        <v>0.5985734107816072</v>
      </c>
      <c r="K119" s="14">
        <f>SUM(K117:K118)</f>
        <v>53966.84</v>
      </c>
      <c r="L119" s="25">
        <f t="shared" si="3"/>
        <v>0.5985734107816072</v>
      </c>
      <c r="M119" s="11"/>
    </row>
    <row r="120" spans="1:13" s="9" customFormat="1" ht="14.25" customHeight="1">
      <c r="A120" s="8"/>
      <c r="B120" s="57">
        <v>13</v>
      </c>
      <c r="C120" s="57" t="s">
        <v>39</v>
      </c>
      <c r="D120" s="30" t="s">
        <v>7</v>
      </c>
      <c r="E120" s="48"/>
      <c r="F120" s="48"/>
      <c r="G120" s="48"/>
      <c r="H120" s="31">
        <f>H125</f>
        <v>318.2</v>
      </c>
      <c r="I120" s="31">
        <f>I125</f>
        <v>159.1</v>
      </c>
      <c r="J120" s="18">
        <f t="shared" si="2"/>
        <v>0.5</v>
      </c>
      <c r="K120" s="31">
        <f>K125+K142</f>
        <v>159.1</v>
      </c>
      <c r="L120" s="18">
        <f t="shared" si="3"/>
        <v>0.5</v>
      </c>
      <c r="M120" s="8"/>
    </row>
    <row r="121" spans="1:13" s="9" customFormat="1" ht="24.75" customHeight="1">
      <c r="A121" s="8"/>
      <c r="B121" s="57"/>
      <c r="C121" s="57"/>
      <c r="D121" s="30" t="s">
        <v>8</v>
      </c>
      <c r="E121" s="48"/>
      <c r="F121" s="48"/>
      <c r="G121" s="48"/>
      <c r="H121" s="31">
        <f>H126+H132+H139+H144</f>
        <v>7921.7</v>
      </c>
      <c r="I121" s="31">
        <f>I126+I132+I139+I144</f>
        <v>4470.37</v>
      </c>
      <c r="J121" s="18">
        <f t="shared" si="2"/>
        <v>0.5643195273741748</v>
      </c>
      <c r="K121" s="31">
        <f>K126+K132+K139+K144</f>
        <v>4470.37</v>
      </c>
      <c r="L121" s="18">
        <f t="shared" si="3"/>
        <v>0.5643195273741748</v>
      </c>
      <c r="M121" s="8"/>
    </row>
    <row r="122" spans="1:13" s="9" customFormat="1" ht="37.5" customHeight="1">
      <c r="A122" s="8"/>
      <c r="B122" s="57"/>
      <c r="C122" s="57"/>
      <c r="D122" s="30" t="s">
        <v>9</v>
      </c>
      <c r="E122" s="48"/>
      <c r="F122" s="48"/>
      <c r="G122" s="48"/>
      <c r="H122" s="31">
        <f>H127+H130+H133+H140+H145+H147</f>
        <v>69563.6</v>
      </c>
      <c r="I122" s="31">
        <f>I127+I130+I133+I140+I145+I147</f>
        <v>32485.5</v>
      </c>
      <c r="J122" s="18">
        <f t="shared" si="2"/>
        <v>0.4669899200156403</v>
      </c>
      <c r="K122" s="31">
        <f>K127+K130+K133+K140+K145+K147</f>
        <v>32485.5</v>
      </c>
      <c r="L122" s="18">
        <f t="shared" si="3"/>
        <v>0.4669899200156403</v>
      </c>
      <c r="M122" s="8"/>
    </row>
    <row r="123" spans="1:13" s="9" customFormat="1" ht="16.5" customHeight="1">
      <c r="A123" s="8"/>
      <c r="B123" s="57"/>
      <c r="C123" s="57"/>
      <c r="D123" s="30" t="s">
        <v>10</v>
      </c>
      <c r="E123" s="48"/>
      <c r="F123" s="48"/>
      <c r="G123" s="48"/>
      <c r="H123" s="31">
        <v>2133398.6</v>
      </c>
      <c r="I123" s="31">
        <f>I128+I135+I137</f>
        <v>1064724</v>
      </c>
      <c r="J123" s="18">
        <f t="shared" si="2"/>
        <v>0.4990741064515557</v>
      </c>
      <c r="K123" s="31">
        <f>K128+K135+K137</f>
        <v>1064724</v>
      </c>
      <c r="L123" s="18">
        <f t="shared" si="3"/>
        <v>0.4990741064515557</v>
      </c>
      <c r="M123" s="8"/>
    </row>
    <row r="124" spans="1:13" s="9" customFormat="1" ht="18.75" customHeight="1">
      <c r="A124" s="8"/>
      <c r="B124" s="57"/>
      <c r="C124" s="30" t="s">
        <v>11</v>
      </c>
      <c r="D124" s="32"/>
      <c r="E124" s="48">
        <v>32564.7</v>
      </c>
      <c r="F124" s="48">
        <f>H120+H121+H122</f>
        <v>77803.5</v>
      </c>
      <c r="G124" s="48">
        <f>E124-F124</f>
        <v>-45238.8</v>
      </c>
      <c r="H124" s="31">
        <f>SUM(H120:H123)</f>
        <v>2211202.1</v>
      </c>
      <c r="I124" s="31">
        <f>SUM(I120:I123)</f>
        <v>1101838.97</v>
      </c>
      <c r="J124" s="18">
        <f t="shared" si="2"/>
        <v>0.49829862679670933</v>
      </c>
      <c r="K124" s="31">
        <f>SUM(K120:K123)</f>
        <v>1101838.97</v>
      </c>
      <c r="L124" s="18">
        <f t="shared" si="3"/>
        <v>0.49829862679670933</v>
      </c>
      <c r="M124" s="11"/>
    </row>
    <row r="125" spans="1:13" s="9" customFormat="1" ht="18.75" customHeight="1">
      <c r="A125" s="8"/>
      <c r="B125" s="58"/>
      <c r="C125" s="58" t="s">
        <v>59</v>
      </c>
      <c r="D125" s="13" t="s">
        <v>7</v>
      </c>
      <c r="E125" s="49"/>
      <c r="F125" s="49"/>
      <c r="G125" s="49"/>
      <c r="H125" s="14">
        <v>318.2</v>
      </c>
      <c r="I125" s="14">
        <v>159.1</v>
      </c>
      <c r="J125" s="25">
        <f t="shared" si="2"/>
        <v>0.5</v>
      </c>
      <c r="K125" s="14">
        <v>159.1</v>
      </c>
      <c r="L125" s="25">
        <f t="shared" si="3"/>
        <v>0.5</v>
      </c>
      <c r="M125" s="8"/>
    </row>
    <row r="126" spans="1:13" s="9" customFormat="1" ht="28.5" customHeight="1">
      <c r="A126" s="8"/>
      <c r="B126" s="58"/>
      <c r="C126" s="58"/>
      <c r="D126" s="13" t="s">
        <v>8</v>
      </c>
      <c r="E126" s="49"/>
      <c r="F126" s="49"/>
      <c r="G126" s="49"/>
      <c r="H126" s="14">
        <v>965.7</v>
      </c>
      <c r="I126" s="14">
        <v>482.64</v>
      </c>
      <c r="J126" s="25">
        <f t="shared" si="2"/>
        <v>0.49978254116185145</v>
      </c>
      <c r="K126" s="14">
        <v>482.64</v>
      </c>
      <c r="L126" s="25">
        <f t="shared" si="3"/>
        <v>0.49978254116185145</v>
      </c>
      <c r="M126" s="8"/>
    </row>
    <row r="127" spans="1:13" s="9" customFormat="1" ht="37.5" customHeight="1">
      <c r="A127" s="8"/>
      <c r="B127" s="58"/>
      <c r="C127" s="58"/>
      <c r="D127" s="13" t="s">
        <v>9</v>
      </c>
      <c r="E127" s="49"/>
      <c r="F127" s="49"/>
      <c r="G127" s="49"/>
      <c r="H127" s="14">
        <v>538.5</v>
      </c>
      <c r="I127" s="14">
        <v>159.1</v>
      </c>
      <c r="J127" s="25">
        <f t="shared" si="2"/>
        <v>0.29545032497678736</v>
      </c>
      <c r="K127" s="14">
        <v>159.1</v>
      </c>
      <c r="L127" s="25">
        <f t="shared" si="3"/>
        <v>0.29545032497678736</v>
      </c>
      <c r="M127" s="8"/>
    </row>
    <row r="128" spans="1:13" s="9" customFormat="1" ht="18.75" customHeight="1">
      <c r="A128" s="8"/>
      <c r="B128" s="58"/>
      <c r="C128" s="58"/>
      <c r="D128" s="13" t="s">
        <v>10</v>
      </c>
      <c r="E128" s="49"/>
      <c r="F128" s="49"/>
      <c r="G128" s="49"/>
      <c r="H128" s="14">
        <v>2974.6</v>
      </c>
      <c r="I128" s="14">
        <v>0</v>
      </c>
      <c r="J128" s="25">
        <f t="shared" si="2"/>
        <v>0</v>
      </c>
      <c r="K128" s="14">
        <v>0</v>
      </c>
      <c r="L128" s="25">
        <f t="shared" si="3"/>
        <v>0</v>
      </c>
      <c r="M128" s="8"/>
    </row>
    <row r="129" spans="1:13" s="9" customFormat="1" ht="18.75" customHeight="1">
      <c r="A129" s="8"/>
      <c r="B129" s="58"/>
      <c r="C129" s="13" t="s">
        <v>13</v>
      </c>
      <c r="D129" s="16"/>
      <c r="E129" s="53"/>
      <c r="F129" s="53"/>
      <c r="G129" s="53"/>
      <c r="H129" s="14">
        <f>SUM(H125:H128)</f>
        <v>4797</v>
      </c>
      <c r="I129" s="14">
        <f>SUM(I125:I128)</f>
        <v>800.84</v>
      </c>
      <c r="J129" s="25">
        <f t="shared" si="2"/>
        <v>0.16694600792161768</v>
      </c>
      <c r="K129" s="14">
        <f>SUM(K125:K128)</f>
        <v>800.84</v>
      </c>
      <c r="L129" s="25">
        <f t="shared" si="3"/>
        <v>0.16694600792161768</v>
      </c>
      <c r="M129" s="11"/>
    </row>
    <row r="130" spans="1:13" s="9" customFormat="1" ht="49.5" customHeight="1">
      <c r="A130" s="8"/>
      <c r="B130" s="58"/>
      <c r="C130" s="13" t="s">
        <v>60</v>
      </c>
      <c r="D130" s="13" t="s">
        <v>9</v>
      </c>
      <c r="E130" s="49"/>
      <c r="F130" s="49"/>
      <c r="G130" s="49"/>
      <c r="H130" s="14">
        <v>0</v>
      </c>
      <c r="I130" s="14">
        <v>0</v>
      </c>
      <c r="J130" s="25">
        <v>1</v>
      </c>
      <c r="K130" s="14">
        <v>0</v>
      </c>
      <c r="L130" s="25">
        <v>1</v>
      </c>
      <c r="M130" s="8"/>
    </row>
    <row r="131" spans="1:13" s="9" customFormat="1" ht="18.75" customHeight="1">
      <c r="A131" s="8"/>
      <c r="B131" s="58"/>
      <c r="C131" s="13" t="s">
        <v>13</v>
      </c>
      <c r="D131" s="16"/>
      <c r="E131" s="53"/>
      <c r="F131" s="53"/>
      <c r="G131" s="53"/>
      <c r="H131" s="14">
        <f>SUM(H130)</f>
        <v>0</v>
      </c>
      <c r="I131" s="14">
        <f>SUM(I130)</f>
        <v>0</v>
      </c>
      <c r="J131" s="25">
        <v>1</v>
      </c>
      <c r="K131" s="14">
        <f>SUM(K130)</f>
        <v>0</v>
      </c>
      <c r="L131" s="25">
        <v>1</v>
      </c>
      <c r="M131" s="11"/>
    </row>
    <row r="132" spans="1:13" s="9" customFormat="1" ht="26.25" customHeight="1">
      <c r="A132" s="8"/>
      <c r="B132" s="58"/>
      <c r="C132" s="58" t="s">
        <v>61</v>
      </c>
      <c r="D132" s="13" t="s">
        <v>8</v>
      </c>
      <c r="E132" s="49"/>
      <c r="F132" s="49"/>
      <c r="G132" s="49"/>
      <c r="H132" s="14">
        <v>6738</v>
      </c>
      <c r="I132" s="14">
        <v>3987.73</v>
      </c>
      <c r="J132" s="25">
        <f t="shared" si="2"/>
        <v>0.5918269516176907</v>
      </c>
      <c r="K132" s="14">
        <v>3987.73</v>
      </c>
      <c r="L132" s="25">
        <f t="shared" si="3"/>
        <v>0.5918269516176907</v>
      </c>
      <c r="M132" s="8"/>
    </row>
    <row r="133" spans="1:13" s="9" customFormat="1" ht="36" customHeight="1">
      <c r="A133" s="8"/>
      <c r="B133" s="58"/>
      <c r="C133" s="58"/>
      <c r="D133" s="13" t="s">
        <v>9</v>
      </c>
      <c r="E133" s="49"/>
      <c r="F133" s="49"/>
      <c r="G133" s="49"/>
      <c r="H133" s="14">
        <v>500</v>
      </c>
      <c r="I133" s="14">
        <v>494.1</v>
      </c>
      <c r="J133" s="25">
        <f t="shared" si="2"/>
        <v>0.9882000000000001</v>
      </c>
      <c r="K133" s="14">
        <v>494.1</v>
      </c>
      <c r="L133" s="25">
        <f t="shared" si="3"/>
        <v>0.9882000000000001</v>
      </c>
      <c r="M133" s="8"/>
    </row>
    <row r="134" spans="1:13" s="9" customFormat="1" ht="17.25" customHeight="1">
      <c r="A134" s="8"/>
      <c r="B134" s="58"/>
      <c r="C134" s="13" t="s">
        <v>13</v>
      </c>
      <c r="D134" s="16"/>
      <c r="E134" s="53"/>
      <c r="F134" s="53"/>
      <c r="G134" s="53"/>
      <c r="H134" s="14">
        <f>SUM(H132:H133)</f>
        <v>7238</v>
      </c>
      <c r="I134" s="14">
        <f>SUM(I132:I133)</f>
        <v>4481.83</v>
      </c>
      <c r="J134" s="25">
        <f t="shared" si="2"/>
        <v>0.6192083448466427</v>
      </c>
      <c r="K134" s="14">
        <f>SUM(K132:K133)</f>
        <v>4481.83</v>
      </c>
      <c r="L134" s="25">
        <f t="shared" si="3"/>
        <v>0.6192083448466427</v>
      </c>
      <c r="M134" s="11"/>
    </row>
    <row r="135" spans="1:13" s="9" customFormat="1" ht="48.75" customHeight="1">
      <c r="A135" s="8"/>
      <c r="B135" s="58"/>
      <c r="C135" s="13" t="s">
        <v>62</v>
      </c>
      <c r="D135" s="13" t="s">
        <v>10</v>
      </c>
      <c r="E135" s="49"/>
      <c r="F135" s="49"/>
      <c r="G135" s="49"/>
      <c r="H135" s="14">
        <v>109728</v>
      </c>
      <c r="I135" s="14">
        <v>41576</v>
      </c>
      <c r="J135" s="25">
        <f aca="true" t="shared" si="4" ref="J135:J194">I135/H135</f>
        <v>0.3789005540974045</v>
      </c>
      <c r="K135" s="14">
        <v>41576</v>
      </c>
      <c r="L135" s="25">
        <f aca="true" t="shared" si="5" ref="L135:L194">K135/H135</f>
        <v>0.3789005540974045</v>
      </c>
      <c r="M135" s="8"/>
    </row>
    <row r="136" spans="1:13" s="9" customFormat="1" ht="18.75" customHeight="1">
      <c r="A136" s="8"/>
      <c r="B136" s="58"/>
      <c r="C136" s="13" t="s">
        <v>13</v>
      </c>
      <c r="D136" s="16"/>
      <c r="E136" s="53"/>
      <c r="F136" s="53"/>
      <c r="G136" s="53"/>
      <c r="H136" s="14">
        <v>109728</v>
      </c>
      <c r="I136" s="14">
        <f>SUM(I135)</f>
        <v>41576</v>
      </c>
      <c r="J136" s="25">
        <f t="shared" si="4"/>
        <v>0.3789005540974045</v>
      </c>
      <c r="K136" s="14">
        <f>SUM(K135)</f>
        <v>41576</v>
      </c>
      <c r="L136" s="25">
        <f t="shared" si="5"/>
        <v>0.3789005540974045</v>
      </c>
      <c r="M136" s="11"/>
    </row>
    <row r="137" spans="1:13" s="9" customFormat="1" ht="39" customHeight="1">
      <c r="A137" s="8"/>
      <c r="B137" s="58"/>
      <c r="C137" s="13" t="s">
        <v>63</v>
      </c>
      <c r="D137" s="13" t="s">
        <v>10</v>
      </c>
      <c r="E137" s="49"/>
      <c r="F137" s="49"/>
      <c r="G137" s="49"/>
      <c r="H137" s="14">
        <v>2020696</v>
      </c>
      <c r="I137" s="14">
        <v>1023148</v>
      </c>
      <c r="J137" s="25">
        <f t="shared" si="4"/>
        <v>0.5063344511000171</v>
      </c>
      <c r="K137" s="14">
        <v>1023148</v>
      </c>
      <c r="L137" s="25">
        <f t="shared" si="5"/>
        <v>0.5063344511000171</v>
      </c>
      <c r="M137" s="8"/>
    </row>
    <row r="138" spans="1:13" s="9" customFormat="1" ht="18.75" customHeight="1">
      <c r="A138" s="8"/>
      <c r="B138" s="58"/>
      <c r="C138" s="13" t="s">
        <v>13</v>
      </c>
      <c r="D138" s="16"/>
      <c r="E138" s="53"/>
      <c r="F138" s="53"/>
      <c r="G138" s="53"/>
      <c r="H138" s="14">
        <f>SUM(H137)</f>
        <v>2020696</v>
      </c>
      <c r="I138" s="14">
        <f>SUM(I137)</f>
        <v>1023148</v>
      </c>
      <c r="J138" s="25">
        <f t="shared" si="4"/>
        <v>0.5063344511000171</v>
      </c>
      <c r="K138" s="14">
        <f>SUM(K137)</f>
        <v>1023148</v>
      </c>
      <c r="L138" s="25">
        <f t="shared" si="5"/>
        <v>0.5063344511000171</v>
      </c>
      <c r="M138" s="11"/>
    </row>
    <row r="139" spans="1:13" s="9" customFormat="1" ht="27.75" customHeight="1">
      <c r="A139" s="8"/>
      <c r="B139" s="58"/>
      <c r="C139" s="58" t="s">
        <v>64</v>
      </c>
      <c r="D139" s="13" t="s">
        <v>8</v>
      </c>
      <c r="E139" s="49"/>
      <c r="F139" s="49"/>
      <c r="G139" s="49"/>
      <c r="H139" s="14">
        <v>218</v>
      </c>
      <c r="I139" s="14">
        <v>0</v>
      </c>
      <c r="J139" s="25">
        <f t="shared" si="4"/>
        <v>0</v>
      </c>
      <c r="K139" s="14">
        <v>0</v>
      </c>
      <c r="L139" s="25">
        <f t="shared" si="5"/>
        <v>0</v>
      </c>
      <c r="M139" s="8"/>
    </row>
    <row r="140" spans="1:13" s="9" customFormat="1" ht="36.75" customHeight="1">
      <c r="A140" s="8"/>
      <c r="B140" s="58"/>
      <c r="C140" s="58"/>
      <c r="D140" s="13" t="s">
        <v>9</v>
      </c>
      <c r="E140" s="49"/>
      <c r="F140" s="49"/>
      <c r="G140" s="49"/>
      <c r="H140" s="14">
        <v>2.3</v>
      </c>
      <c r="I140" s="14">
        <v>0</v>
      </c>
      <c r="J140" s="25">
        <f t="shared" si="4"/>
        <v>0</v>
      </c>
      <c r="K140" s="14">
        <v>0</v>
      </c>
      <c r="L140" s="25">
        <f t="shared" si="5"/>
        <v>0</v>
      </c>
      <c r="M140" s="8"/>
    </row>
    <row r="141" spans="1:13" s="9" customFormat="1" ht="18.75" customHeight="1">
      <c r="A141" s="8"/>
      <c r="B141" s="58"/>
      <c r="C141" s="13" t="s">
        <v>13</v>
      </c>
      <c r="D141" s="16"/>
      <c r="E141" s="53"/>
      <c r="F141" s="53"/>
      <c r="G141" s="53"/>
      <c r="H141" s="14">
        <f>SUM(H139:H140)</f>
        <v>220.3</v>
      </c>
      <c r="I141" s="14">
        <f>SUM(I139:I140)</f>
        <v>0</v>
      </c>
      <c r="J141" s="25">
        <f t="shared" si="4"/>
        <v>0</v>
      </c>
      <c r="K141" s="14">
        <f>SUM(K139:K140)</f>
        <v>0</v>
      </c>
      <c r="L141" s="25">
        <f t="shared" si="5"/>
        <v>0</v>
      </c>
      <c r="M141" s="11"/>
    </row>
    <row r="142" spans="1:13" s="9" customFormat="1" ht="35.25" customHeight="1">
      <c r="A142" s="8"/>
      <c r="B142" s="58"/>
      <c r="C142" s="13" t="s">
        <v>65</v>
      </c>
      <c r="D142" s="13" t="s">
        <v>7</v>
      </c>
      <c r="E142" s="49"/>
      <c r="F142" s="49"/>
      <c r="G142" s="49"/>
      <c r="H142" s="14">
        <v>0</v>
      </c>
      <c r="I142" s="14">
        <v>0</v>
      </c>
      <c r="J142" s="25">
        <v>1</v>
      </c>
      <c r="K142" s="14">
        <v>0</v>
      </c>
      <c r="L142" s="25">
        <v>1</v>
      </c>
      <c r="M142" s="8"/>
    </row>
    <row r="143" spans="1:13" s="9" customFormat="1" ht="18.75" customHeight="1">
      <c r="A143" s="8"/>
      <c r="B143" s="58"/>
      <c r="C143" s="13" t="s">
        <v>13</v>
      </c>
      <c r="D143" s="16"/>
      <c r="E143" s="53"/>
      <c r="F143" s="53"/>
      <c r="G143" s="53"/>
      <c r="H143" s="14">
        <f>SUM(H142)</f>
        <v>0</v>
      </c>
      <c r="I143" s="14">
        <f>SUM(I142)</f>
        <v>0</v>
      </c>
      <c r="J143" s="25">
        <v>1</v>
      </c>
      <c r="K143" s="14">
        <f>SUM(K142)</f>
        <v>0</v>
      </c>
      <c r="L143" s="25">
        <v>1</v>
      </c>
      <c r="M143" s="11"/>
    </row>
    <row r="144" spans="1:13" s="9" customFormat="1" ht="26.25" customHeight="1">
      <c r="A144" s="8"/>
      <c r="B144" s="58"/>
      <c r="C144" s="58" t="s">
        <v>66</v>
      </c>
      <c r="D144" s="13" t="s">
        <v>8</v>
      </c>
      <c r="E144" s="49"/>
      <c r="F144" s="49"/>
      <c r="G144" s="49"/>
      <c r="H144" s="14">
        <v>0</v>
      </c>
      <c r="I144" s="14">
        <v>0</v>
      </c>
      <c r="J144" s="25">
        <v>1</v>
      </c>
      <c r="K144" s="14">
        <v>0</v>
      </c>
      <c r="L144" s="25">
        <v>1</v>
      </c>
      <c r="M144" s="8"/>
    </row>
    <row r="145" spans="1:13" s="9" customFormat="1" ht="36" customHeight="1">
      <c r="A145" s="8"/>
      <c r="B145" s="58"/>
      <c r="C145" s="58"/>
      <c r="D145" s="13" t="s">
        <v>9</v>
      </c>
      <c r="E145" s="49"/>
      <c r="F145" s="49"/>
      <c r="G145" s="49"/>
      <c r="H145" s="14">
        <v>0</v>
      </c>
      <c r="I145" s="14">
        <v>0</v>
      </c>
      <c r="J145" s="25">
        <v>1</v>
      </c>
      <c r="K145" s="14">
        <v>0</v>
      </c>
      <c r="L145" s="25">
        <v>1</v>
      </c>
      <c r="M145" s="8"/>
    </row>
    <row r="146" spans="1:13" s="9" customFormat="1" ht="18.75" customHeight="1">
      <c r="A146" s="8"/>
      <c r="B146" s="58"/>
      <c r="C146" s="13" t="s">
        <v>13</v>
      </c>
      <c r="D146" s="16"/>
      <c r="E146" s="53"/>
      <c r="F146" s="53"/>
      <c r="G146" s="53"/>
      <c r="H146" s="14">
        <f>SUM(H144:H145)</f>
        <v>0</v>
      </c>
      <c r="I146" s="14">
        <f>SUM(I144:I145)</f>
        <v>0</v>
      </c>
      <c r="J146" s="25">
        <v>1</v>
      </c>
      <c r="K146" s="14">
        <f>SUM(K144:K145)</f>
        <v>0</v>
      </c>
      <c r="L146" s="25">
        <v>1</v>
      </c>
      <c r="M146" s="11"/>
    </row>
    <row r="147" spans="1:13" s="9" customFormat="1" ht="36" customHeight="1">
      <c r="A147" s="8"/>
      <c r="B147" s="58"/>
      <c r="C147" s="13" t="s">
        <v>67</v>
      </c>
      <c r="D147" s="13" t="s">
        <v>9</v>
      </c>
      <c r="E147" s="49"/>
      <c r="F147" s="49"/>
      <c r="G147" s="49"/>
      <c r="H147" s="14">
        <v>68522.8</v>
      </c>
      <c r="I147" s="14">
        <v>31832.3</v>
      </c>
      <c r="J147" s="25">
        <f t="shared" si="4"/>
        <v>0.4645504853858861</v>
      </c>
      <c r="K147" s="14">
        <v>31832.3</v>
      </c>
      <c r="L147" s="25">
        <f t="shared" si="5"/>
        <v>0.4645504853858861</v>
      </c>
      <c r="M147" s="8"/>
    </row>
    <row r="148" spans="1:13" s="9" customFormat="1" ht="18.75" customHeight="1">
      <c r="A148" s="8"/>
      <c r="B148" s="58"/>
      <c r="C148" s="13" t="s">
        <v>13</v>
      </c>
      <c r="D148" s="16"/>
      <c r="E148" s="53"/>
      <c r="F148" s="53"/>
      <c r="G148" s="53"/>
      <c r="H148" s="14">
        <f>SUM(H147)</f>
        <v>68522.8</v>
      </c>
      <c r="I148" s="14">
        <f>SUM(I147)</f>
        <v>31832.3</v>
      </c>
      <c r="J148" s="25">
        <f t="shared" si="4"/>
        <v>0.4645504853858861</v>
      </c>
      <c r="K148" s="14">
        <f>SUM(K147)</f>
        <v>31832.3</v>
      </c>
      <c r="L148" s="25">
        <f t="shared" si="5"/>
        <v>0.4645504853858861</v>
      </c>
      <c r="M148" s="11"/>
    </row>
    <row r="149" spans="1:13" s="9" customFormat="1" ht="26.25" customHeight="1">
      <c r="A149" s="8"/>
      <c r="B149" s="57">
        <v>14</v>
      </c>
      <c r="C149" s="57" t="s">
        <v>40</v>
      </c>
      <c r="D149" s="30" t="s">
        <v>8</v>
      </c>
      <c r="E149" s="48"/>
      <c r="F149" s="48"/>
      <c r="G149" s="48"/>
      <c r="H149" s="31">
        <f>H156+H165+H159</f>
        <v>607660.65</v>
      </c>
      <c r="I149" s="31">
        <f>I156+I165+I159</f>
        <v>45317.98</v>
      </c>
      <c r="J149" s="18">
        <f t="shared" si="4"/>
        <v>0.07457777626377486</v>
      </c>
      <c r="K149" s="31">
        <f>K156+K165+K159</f>
        <v>45317.98</v>
      </c>
      <c r="L149" s="18">
        <f t="shared" si="5"/>
        <v>0.07457777626377486</v>
      </c>
      <c r="M149" s="8"/>
    </row>
    <row r="150" spans="1:13" s="9" customFormat="1" ht="38.25" customHeight="1">
      <c r="A150" s="8"/>
      <c r="B150" s="57"/>
      <c r="C150" s="57"/>
      <c r="D150" s="30" t="s">
        <v>9</v>
      </c>
      <c r="E150" s="48"/>
      <c r="F150" s="48"/>
      <c r="G150" s="48"/>
      <c r="H150" s="31">
        <f>H153+H157+H160+H166</f>
        <v>126296.69</v>
      </c>
      <c r="I150" s="31">
        <f>I153+I157+I160+I166</f>
        <v>80166.1</v>
      </c>
      <c r="J150" s="18">
        <f t="shared" si="4"/>
        <v>0.6347442676447024</v>
      </c>
      <c r="K150" s="31">
        <f>K153+K157+K160+K166</f>
        <v>80166.1</v>
      </c>
      <c r="L150" s="18">
        <f t="shared" si="5"/>
        <v>0.6347442676447024</v>
      </c>
      <c r="M150" s="8"/>
    </row>
    <row r="151" spans="1:13" s="9" customFormat="1" ht="18.75" customHeight="1">
      <c r="A151" s="8"/>
      <c r="B151" s="57"/>
      <c r="C151" s="57"/>
      <c r="D151" s="30" t="s">
        <v>10</v>
      </c>
      <c r="E151" s="48"/>
      <c r="F151" s="48"/>
      <c r="G151" s="48"/>
      <c r="H151" s="31">
        <f>H154+H161+H163</f>
        <v>480474.09</v>
      </c>
      <c r="I151" s="31">
        <f>I154+I161+I163</f>
        <v>215992.13</v>
      </c>
      <c r="J151" s="18">
        <f t="shared" si="4"/>
        <v>0.44953959952346234</v>
      </c>
      <c r="K151" s="31">
        <f>K154+K161+K163</f>
        <v>215992.13</v>
      </c>
      <c r="L151" s="18">
        <f t="shared" si="5"/>
        <v>0.44953959952346234</v>
      </c>
      <c r="M151" s="8"/>
    </row>
    <row r="152" spans="1:13" s="9" customFormat="1" ht="18.75" customHeight="1">
      <c r="A152" s="8"/>
      <c r="B152" s="57"/>
      <c r="C152" s="30" t="s">
        <v>11</v>
      </c>
      <c r="D152" s="32"/>
      <c r="E152" s="48">
        <v>733957.34</v>
      </c>
      <c r="F152" s="48">
        <f>H149+H150</f>
        <v>733957.3400000001</v>
      </c>
      <c r="G152" s="48">
        <f>E152-F152</f>
        <v>0</v>
      </c>
      <c r="H152" s="31">
        <f>SUM(H149:H151)</f>
        <v>1214431.4300000002</v>
      </c>
      <c r="I152" s="31">
        <f>SUM(I149:I151)</f>
        <v>341476.21</v>
      </c>
      <c r="J152" s="18">
        <f t="shared" si="4"/>
        <v>0.28118196018691644</v>
      </c>
      <c r="K152" s="31">
        <f>SUM(K149:K151)</f>
        <v>341476.21</v>
      </c>
      <c r="L152" s="18">
        <f t="shared" si="5"/>
        <v>0.28118196018691644</v>
      </c>
      <c r="M152" s="11"/>
    </row>
    <row r="153" spans="1:13" s="9" customFormat="1" ht="38.25" customHeight="1">
      <c r="A153" s="8"/>
      <c r="B153" s="58"/>
      <c r="C153" s="58" t="s">
        <v>68</v>
      </c>
      <c r="D153" s="13" t="s">
        <v>9</v>
      </c>
      <c r="E153" s="49"/>
      <c r="F153" s="49"/>
      <c r="G153" s="49"/>
      <c r="H153" s="14">
        <v>5436.6</v>
      </c>
      <c r="I153" s="14">
        <v>132.23</v>
      </c>
      <c r="J153" s="25">
        <f t="shared" si="4"/>
        <v>0.02432218666078063</v>
      </c>
      <c r="K153" s="14">
        <v>132.23</v>
      </c>
      <c r="L153" s="25">
        <f t="shared" si="5"/>
        <v>0.02432218666078063</v>
      </c>
      <c r="M153" s="8"/>
    </row>
    <row r="154" spans="1:13" s="15" customFormat="1" ht="18" customHeight="1">
      <c r="A154" s="12"/>
      <c r="B154" s="58"/>
      <c r="C154" s="58"/>
      <c r="D154" s="13" t="s">
        <v>10</v>
      </c>
      <c r="E154" s="49"/>
      <c r="F154" s="49"/>
      <c r="G154" s="49"/>
      <c r="H154" s="14">
        <v>150588.25</v>
      </c>
      <c r="I154" s="14">
        <v>90780.24</v>
      </c>
      <c r="J154" s="25">
        <f t="shared" si="4"/>
        <v>0.6028374723791531</v>
      </c>
      <c r="K154" s="14">
        <v>90780.24</v>
      </c>
      <c r="L154" s="25">
        <f t="shared" si="5"/>
        <v>0.6028374723791531</v>
      </c>
      <c r="M154" s="12"/>
    </row>
    <row r="155" spans="1:13" s="9" customFormat="1" ht="18.75" customHeight="1">
      <c r="A155" s="8"/>
      <c r="B155" s="58"/>
      <c r="C155" s="13" t="s">
        <v>13</v>
      </c>
      <c r="D155" s="16"/>
      <c r="E155" s="53"/>
      <c r="F155" s="53"/>
      <c r="G155" s="53"/>
      <c r="H155" s="14">
        <f>SUM(H153:H154)</f>
        <v>156024.85</v>
      </c>
      <c r="I155" s="14">
        <f>SUM(I153:I154)</f>
        <v>90912.47</v>
      </c>
      <c r="J155" s="25">
        <f t="shared" si="4"/>
        <v>0.5826794257453219</v>
      </c>
      <c r="K155" s="14">
        <f>SUM(K153:K154)</f>
        <v>90912.47</v>
      </c>
      <c r="L155" s="25">
        <f t="shared" si="5"/>
        <v>0.5826794257453219</v>
      </c>
      <c r="M155" s="11"/>
    </row>
    <row r="156" spans="1:13" s="9" customFormat="1" ht="24.75" customHeight="1">
      <c r="A156" s="8"/>
      <c r="B156" s="58"/>
      <c r="C156" s="58" t="s">
        <v>69</v>
      </c>
      <c r="D156" s="13" t="s">
        <v>8</v>
      </c>
      <c r="E156" s="49"/>
      <c r="F156" s="49"/>
      <c r="G156" s="49"/>
      <c r="H156" s="14">
        <v>499687.5</v>
      </c>
      <c r="I156" s="14">
        <v>0</v>
      </c>
      <c r="J156" s="25">
        <f t="shared" si="4"/>
        <v>0</v>
      </c>
      <c r="K156" s="14">
        <v>0</v>
      </c>
      <c r="L156" s="25">
        <f t="shared" si="5"/>
        <v>0</v>
      </c>
      <c r="M156" s="8"/>
    </row>
    <row r="157" spans="1:13" s="9" customFormat="1" ht="36.75" customHeight="1">
      <c r="A157" s="8"/>
      <c r="B157" s="58"/>
      <c r="C157" s="58"/>
      <c r="D157" s="13" t="s">
        <v>9</v>
      </c>
      <c r="E157" s="49"/>
      <c r="F157" s="49"/>
      <c r="G157" s="49"/>
      <c r="H157" s="14">
        <v>8143.01</v>
      </c>
      <c r="I157" s="14">
        <v>0</v>
      </c>
      <c r="J157" s="25">
        <f t="shared" si="4"/>
        <v>0</v>
      </c>
      <c r="K157" s="14">
        <v>0</v>
      </c>
      <c r="L157" s="25">
        <f t="shared" si="5"/>
        <v>0</v>
      </c>
      <c r="M157" s="8"/>
    </row>
    <row r="158" spans="1:13" s="9" customFormat="1" ht="17.25" customHeight="1">
      <c r="A158" s="8"/>
      <c r="B158" s="58"/>
      <c r="C158" s="13" t="s">
        <v>13</v>
      </c>
      <c r="D158" s="16"/>
      <c r="E158" s="53"/>
      <c r="F158" s="53"/>
      <c r="G158" s="53"/>
      <c r="H158" s="14">
        <f>SUM(H156:H157)</f>
        <v>507830.51</v>
      </c>
      <c r="I158" s="14">
        <f>SUM(I156:I157)</f>
        <v>0</v>
      </c>
      <c r="J158" s="25">
        <f t="shared" si="4"/>
        <v>0</v>
      </c>
      <c r="K158" s="14">
        <f>SUM(K156:K157)</f>
        <v>0</v>
      </c>
      <c r="L158" s="25">
        <f t="shared" si="5"/>
        <v>0</v>
      </c>
      <c r="M158" s="11"/>
    </row>
    <row r="159" spans="1:13" s="9" customFormat="1" ht="24" customHeight="1">
      <c r="A159" s="8"/>
      <c r="B159" s="69"/>
      <c r="C159" s="59" t="s">
        <v>70</v>
      </c>
      <c r="D159" s="13" t="s">
        <v>8</v>
      </c>
      <c r="E159" s="49"/>
      <c r="F159" s="49"/>
      <c r="G159" s="49"/>
      <c r="H159" s="14">
        <v>38478.85</v>
      </c>
      <c r="I159" s="14">
        <v>0</v>
      </c>
      <c r="J159" s="25">
        <f t="shared" si="4"/>
        <v>0</v>
      </c>
      <c r="K159" s="14">
        <v>0</v>
      </c>
      <c r="L159" s="25">
        <f t="shared" si="5"/>
        <v>0</v>
      </c>
      <c r="M159" s="8"/>
    </row>
    <row r="160" spans="1:13" s="9" customFormat="1" ht="37.5" customHeight="1">
      <c r="A160" s="8"/>
      <c r="B160" s="70"/>
      <c r="C160" s="72"/>
      <c r="D160" s="13" t="s">
        <v>9</v>
      </c>
      <c r="E160" s="49"/>
      <c r="F160" s="49"/>
      <c r="G160" s="49"/>
      <c r="H160" s="14">
        <v>31959.25</v>
      </c>
      <c r="I160" s="14">
        <v>21181.14</v>
      </c>
      <c r="J160" s="25">
        <f t="shared" si="4"/>
        <v>0.6627546015629278</v>
      </c>
      <c r="K160" s="14">
        <v>21181.14</v>
      </c>
      <c r="L160" s="25">
        <f t="shared" si="5"/>
        <v>0.6627546015629278</v>
      </c>
      <c r="M160" s="8"/>
    </row>
    <row r="161" spans="1:13" s="9" customFormat="1" ht="18.75" customHeight="1">
      <c r="A161" s="8"/>
      <c r="B161" s="70"/>
      <c r="C161" s="60"/>
      <c r="D161" s="13" t="s">
        <v>10</v>
      </c>
      <c r="E161" s="49"/>
      <c r="F161" s="49"/>
      <c r="G161" s="49"/>
      <c r="H161" s="14">
        <v>327850.84</v>
      </c>
      <c r="I161" s="14">
        <v>124891.89</v>
      </c>
      <c r="J161" s="25">
        <f t="shared" si="4"/>
        <v>0.38094119264724163</v>
      </c>
      <c r="K161" s="14">
        <v>124891.89</v>
      </c>
      <c r="L161" s="25">
        <f t="shared" si="5"/>
        <v>0.38094119264724163</v>
      </c>
      <c r="M161" s="8"/>
    </row>
    <row r="162" spans="1:13" s="9" customFormat="1" ht="18" customHeight="1">
      <c r="A162" s="8"/>
      <c r="B162" s="71"/>
      <c r="C162" s="13" t="s">
        <v>13</v>
      </c>
      <c r="D162" s="16"/>
      <c r="E162" s="53"/>
      <c r="F162" s="53"/>
      <c r="G162" s="53"/>
      <c r="H162" s="14">
        <f>SUM(H159:H161)</f>
        <v>398288.94000000006</v>
      </c>
      <c r="I162" s="14">
        <f>SUM(I159:I161)</f>
        <v>146073.03</v>
      </c>
      <c r="J162" s="25">
        <f t="shared" si="4"/>
        <v>0.3667514091654164</v>
      </c>
      <c r="K162" s="14">
        <f>SUM(K159:K161)</f>
        <v>146073.03</v>
      </c>
      <c r="L162" s="25">
        <f t="shared" si="5"/>
        <v>0.3667514091654164</v>
      </c>
      <c r="M162" s="11"/>
    </row>
    <row r="163" spans="1:13" s="9" customFormat="1" ht="36.75" customHeight="1">
      <c r="A163" s="8"/>
      <c r="B163" s="58"/>
      <c r="C163" s="13" t="s">
        <v>71</v>
      </c>
      <c r="D163" s="13" t="s">
        <v>10</v>
      </c>
      <c r="E163" s="49"/>
      <c r="F163" s="49"/>
      <c r="G163" s="49"/>
      <c r="H163" s="14">
        <v>2035</v>
      </c>
      <c r="I163" s="14">
        <v>320</v>
      </c>
      <c r="J163" s="25">
        <f t="shared" si="4"/>
        <v>0.15724815724815724</v>
      </c>
      <c r="K163" s="14">
        <v>320</v>
      </c>
      <c r="L163" s="25">
        <f t="shared" si="5"/>
        <v>0.15724815724815724</v>
      </c>
      <c r="M163" s="8"/>
    </row>
    <row r="164" spans="1:13" s="9" customFormat="1" ht="18.75" customHeight="1">
      <c r="A164" s="8"/>
      <c r="B164" s="58"/>
      <c r="C164" s="13" t="s">
        <v>13</v>
      </c>
      <c r="D164" s="16"/>
      <c r="E164" s="53"/>
      <c r="F164" s="53"/>
      <c r="G164" s="53"/>
      <c r="H164" s="14">
        <f>SUM(H163)</f>
        <v>2035</v>
      </c>
      <c r="I164" s="14">
        <f>SUM(I163)</f>
        <v>320</v>
      </c>
      <c r="J164" s="25">
        <f t="shared" si="4"/>
        <v>0.15724815724815724</v>
      </c>
      <c r="K164" s="14">
        <f>SUM(K163)</f>
        <v>320</v>
      </c>
      <c r="L164" s="25">
        <f t="shared" si="5"/>
        <v>0.15724815724815724</v>
      </c>
      <c r="M164" s="11"/>
    </row>
    <row r="165" spans="1:13" s="9" customFormat="1" ht="24" customHeight="1">
      <c r="A165" s="8"/>
      <c r="B165" s="58"/>
      <c r="C165" s="58" t="s">
        <v>72</v>
      </c>
      <c r="D165" s="13" t="s">
        <v>8</v>
      </c>
      <c r="E165" s="49"/>
      <c r="F165" s="49"/>
      <c r="G165" s="49"/>
      <c r="H165" s="14">
        <v>69494.3</v>
      </c>
      <c r="I165" s="14">
        <v>45317.98</v>
      </c>
      <c r="J165" s="25">
        <f t="shared" si="4"/>
        <v>0.6521107486513282</v>
      </c>
      <c r="K165" s="14">
        <v>45317.98</v>
      </c>
      <c r="L165" s="25">
        <f t="shared" si="5"/>
        <v>0.6521107486513282</v>
      </c>
      <c r="M165" s="8"/>
    </row>
    <row r="166" spans="1:13" s="9" customFormat="1" ht="37.5" customHeight="1">
      <c r="A166" s="8"/>
      <c r="B166" s="58"/>
      <c r="C166" s="58"/>
      <c r="D166" s="13" t="s">
        <v>9</v>
      </c>
      <c r="E166" s="49"/>
      <c r="F166" s="49"/>
      <c r="G166" s="49"/>
      <c r="H166" s="14">
        <v>80757.83</v>
      </c>
      <c r="I166" s="14">
        <v>58852.73</v>
      </c>
      <c r="J166" s="25">
        <f t="shared" si="4"/>
        <v>0.7287557132231017</v>
      </c>
      <c r="K166" s="14">
        <v>58852.73</v>
      </c>
      <c r="L166" s="25">
        <f t="shared" si="5"/>
        <v>0.7287557132231017</v>
      </c>
      <c r="M166" s="8"/>
    </row>
    <row r="167" spans="1:13" s="9" customFormat="1" ht="18.75" customHeight="1">
      <c r="A167" s="8"/>
      <c r="B167" s="58"/>
      <c r="C167" s="13" t="s">
        <v>13</v>
      </c>
      <c r="D167" s="16"/>
      <c r="E167" s="53"/>
      <c r="F167" s="53"/>
      <c r="G167" s="53"/>
      <c r="H167" s="14">
        <f>SUM(H165:H166)</f>
        <v>150252.13</v>
      </c>
      <c r="I167" s="14">
        <f>SUM(I165:I166)</f>
        <v>104170.71</v>
      </c>
      <c r="J167" s="25">
        <f t="shared" si="4"/>
        <v>0.693306044979196</v>
      </c>
      <c r="K167" s="14">
        <f>SUM(K165:K166)</f>
        <v>104170.71</v>
      </c>
      <c r="L167" s="25">
        <f t="shared" si="5"/>
        <v>0.693306044979196</v>
      </c>
      <c r="M167" s="11"/>
    </row>
    <row r="168" spans="1:13" s="9" customFormat="1" ht="26.25" customHeight="1">
      <c r="A168" s="8"/>
      <c r="B168" s="57">
        <v>15</v>
      </c>
      <c r="C168" s="61" t="s">
        <v>41</v>
      </c>
      <c r="D168" s="56" t="s">
        <v>8</v>
      </c>
      <c r="E168" s="48"/>
      <c r="F168" s="48"/>
      <c r="G168" s="48"/>
      <c r="H168" s="31">
        <f>H173</f>
        <v>215341</v>
      </c>
      <c r="I168" s="31">
        <f>I173</f>
        <v>76065.02</v>
      </c>
      <c r="J168" s="18">
        <f t="shared" si="4"/>
        <v>0.353230550615071</v>
      </c>
      <c r="K168" s="31">
        <f>K173</f>
        <v>76065.02</v>
      </c>
      <c r="L168" s="18">
        <f t="shared" si="5"/>
        <v>0.353230550615071</v>
      </c>
      <c r="M168" s="8"/>
    </row>
    <row r="169" spans="1:13" s="9" customFormat="1" ht="84.75" customHeight="1">
      <c r="A169" s="8"/>
      <c r="B169" s="57"/>
      <c r="C169" s="62"/>
      <c r="D169" s="56" t="s">
        <v>9</v>
      </c>
      <c r="E169" s="48"/>
      <c r="F169" s="48"/>
      <c r="G169" s="48"/>
      <c r="H169" s="31">
        <f>H171+H174+H176</f>
        <v>129136.53</v>
      </c>
      <c r="I169" s="31">
        <f>I171+I174+I176</f>
        <v>77132.09</v>
      </c>
      <c r="J169" s="18">
        <f t="shared" si="4"/>
        <v>0.5972910221453217</v>
      </c>
      <c r="K169" s="31">
        <f>K171+K174+K176</f>
        <v>77132.01999999999</v>
      </c>
      <c r="L169" s="18">
        <f t="shared" si="5"/>
        <v>0.5972904800833659</v>
      </c>
      <c r="M169" s="8"/>
    </row>
    <row r="170" spans="1:13" s="9" customFormat="1" ht="16.5" customHeight="1">
      <c r="A170" s="8"/>
      <c r="B170" s="57"/>
      <c r="C170" s="30" t="s">
        <v>11</v>
      </c>
      <c r="D170" s="32"/>
      <c r="E170" s="48">
        <v>344477.53</v>
      </c>
      <c r="F170" s="48">
        <f>H168</f>
        <v>215341</v>
      </c>
      <c r="G170" s="48">
        <f>E170-F170</f>
        <v>129136.53000000003</v>
      </c>
      <c r="H170" s="31">
        <f>SUM(H168:H169)</f>
        <v>344477.53</v>
      </c>
      <c r="I170" s="31">
        <f>SUM(I168:I169)</f>
        <v>153197.11</v>
      </c>
      <c r="J170" s="18">
        <f t="shared" si="4"/>
        <v>0.44472308542156574</v>
      </c>
      <c r="K170" s="31">
        <f>SUM(K168:K169)</f>
        <v>153197.03999999998</v>
      </c>
      <c r="L170" s="18">
        <f t="shared" si="5"/>
        <v>0.4447228822152782</v>
      </c>
      <c r="M170" s="11"/>
    </row>
    <row r="171" spans="1:13" s="9" customFormat="1" ht="36.75" customHeight="1">
      <c r="A171" s="8"/>
      <c r="B171" s="58"/>
      <c r="C171" s="13" t="s">
        <v>73</v>
      </c>
      <c r="D171" s="13" t="s">
        <v>9</v>
      </c>
      <c r="E171" s="49"/>
      <c r="F171" s="49"/>
      <c r="G171" s="49"/>
      <c r="H171" s="14">
        <v>81851.93</v>
      </c>
      <c r="I171" s="14">
        <v>54441.07</v>
      </c>
      <c r="J171" s="25">
        <f t="shared" si="4"/>
        <v>0.6651165097756401</v>
      </c>
      <c r="K171" s="14">
        <v>54441</v>
      </c>
      <c r="L171" s="25">
        <f t="shared" si="5"/>
        <v>0.6651156545728366</v>
      </c>
      <c r="M171" s="8"/>
    </row>
    <row r="172" spans="1:13" s="9" customFormat="1" ht="18.75" customHeight="1">
      <c r="A172" s="8"/>
      <c r="B172" s="58"/>
      <c r="C172" s="13" t="s">
        <v>13</v>
      </c>
      <c r="D172" s="16"/>
      <c r="E172" s="53"/>
      <c r="F172" s="53"/>
      <c r="G172" s="53"/>
      <c r="H172" s="14">
        <f>SUM(H171)</f>
        <v>81851.93</v>
      </c>
      <c r="I172" s="14">
        <f>SUM(I171)</f>
        <v>54441.07</v>
      </c>
      <c r="J172" s="25">
        <f t="shared" si="4"/>
        <v>0.6651165097756401</v>
      </c>
      <c r="K172" s="14">
        <f>SUM(K171)</f>
        <v>54441</v>
      </c>
      <c r="L172" s="25">
        <f t="shared" si="5"/>
        <v>0.6651156545728366</v>
      </c>
      <c r="M172" s="11"/>
    </row>
    <row r="173" spans="1:13" s="9" customFormat="1" ht="22.5" customHeight="1">
      <c r="A173" s="8"/>
      <c r="B173" s="58"/>
      <c r="C173" s="59" t="s">
        <v>74</v>
      </c>
      <c r="D173" s="13" t="s">
        <v>8</v>
      </c>
      <c r="E173" s="49"/>
      <c r="F173" s="49"/>
      <c r="G173" s="49"/>
      <c r="H173" s="14">
        <v>215341</v>
      </c>
      <c r="I173" s="14">
        <v>76065.02</v>
      </c>
      <c r="J173" s="25">
        <f>I173/H173</f>
        <v>0.353230550615071</v>
      </c>
      <c r="K173" s="14">
        <v>76065.02</v>
      </c>
      <c r="L173" s="25">
        <f>K173/H173</f>
        <v>0.353230550615071</v>
      </c>
      <c r="M173" s="8"/>
    </row>
    <row r="174" spans="1:13" s="9" customFormat="1" ht="39.75" customHeight="1">
      <c r="A174" s="8"/>
      <c r="B174" s="58"/>
      <c r="C174" s="60"/>
      <c r="D174" s="13" t="s">
        <v>9</v>
      </c>
      <c r="E174" s="49"/>
      <c r="F174" s="49"/>
      <c r="G174" s="49"/>
      <c r="H174" s="14">
        <v>19637</v>
      </c>
      <c r="I174" s="14">
        <v>12017.48</v>
      </c>
      <c r="J174" s="25">
        <f>I174/H174</f>
        <v>0.6119814635636808</v>
      </c>
      <c r="K174" s="14">
        <v>12017.48</v>
      </c>
      <c r="L174" s="25">
        <f>K174/H174</f>
        <v>0.6119814635636808</v>
      </c>
      <c r="M174" s="8"/>
    </row>
    <row r="175" spans="1:13" s="9" customFormat="1" ht="18.75" customHeight="1">
      <c r="A175" s="8"/>
      <c r="B175" s="58"/>
      <c r="C175" s="13" t="s">
        <v>13</v>
      </c>
      <c r="D175" s="16"/>
      <c r="E175" s="53"/>
      <c r="F175" s="53"/>
      <c r="G175" s="53"/>
      <c r="H175" s="14">
        <f>SUM(H173:H174)</f>
        <v>234978</v>
      </c>
      <c r="I175" s="14">
        <f>SUM(I173:I174)</f>
        <v>88082.5</v>
      </c>
      <c r="J175" s="25">
        <f t="shared" si="4"/>
        <v>0.3748542416736886</v>
      </c>
      <c r="K175" s="14">
        <f>SUM(K173:K174)</f>
        <v>88082.5</v>
      </c>
      <c r="L175" s="25">
        <f t="shared" si="5"/>
        <v>0.3748542416736886</v>
      </c>
      <c r="M175" s="11"/>
    </row>
    <row r="176" spans="1:13" s="9" customFormat="1" ht="38.25" customHeight="1">
      <c r="A176" s="8"/>
      <c r="B176" s="58"/>
      <c r="C176" s="13" t="s">
        <v>75</v>
      </c>
      <c r="D176" s="13" t="s">
        <v>9</v>
      </c>
      <c r="E176" s="49"/>
      <c r="F176" s="49"/>
      <c r="G176" s="49"/>
      <c r="H176" s="14">
        <v>27647.6</v>
      </c>
      <c r="I176" s="14">
        <v>10673.54</v>
      </c>
      <c r="J176" s="25">
        <f t="shared" si="4"/>
        <v>0.3860566559122673</v>
      </c>
      <c r="K176" s="14">
        <v>10673.54</v>
      </c>
      <c r="L176" s="25">
        <f t="shared" si="5"/>
        <v>0.3860566559122673</v>
      </c>
      <c r="M176" s="8"/>
    </row>
    <row r="177" spans="1:13" s="9" customFormat="1" ht="18.75" customHeight="1">
      <c r="A177" s="8"/>
      <c r="B177" s="58"/>
      <c r="C177" s="13" t="s">
        <v>13</v>
      </c>
      <c r="D177" s="16"/>
      <c r="E177" s="53"/>
      <c r="F177" s="53"/>
      <c r="G177" s="53"/>
      <c r="H177" s="14">
        <f>SUM(H176)</f>
        <v>27647.6</v>
      </c>
      <c r="I177" s="14">
        <f>SUM(I176)</f>
        <v>10673.54</v>
      </c>
      <c r="J177" s="25">
        <f t="shared" si="4"/>
        <v>0.3860566559122673</v>
      </c>
      <c r="K177" s="14">
        <f>SUM(K176)</f>
        <v>10673.54</v>
      </c>
      <c r="L177" s="25">
        <f t="shared" si="5"/>
        <v>0.3860566559122673</v>
      </c>
      <c r="M177" s="11"/>
    </row>
    <row r="178" spans="1:13" s="9" customFormat="1" ht="27.75" customHeight="1">
      <c r="A178" s="8"/>
      <c r="B178" s="57">
        <v>16</v>
      </c>
      <c r="C178" s="57" t="s">
        <v>42</v>
      </c>
      <c r="D178" s="30" t="s">
        <v>8</v>
      </c>
      <c r="E178" s="48"/>
      <c r="F178" s="48"/>
      <c r="G178" s="48"/>
      <c r="H178" s="31">
        <f>H181+H184+H187</f>
        <v>204445.76</v>
      </c>
      <c r="I178" s="31">
        <f>I181+I184+I187</f>
        <v>34777.94</v>
      </c>
      <c r="J178" s="18">
        <f t="shared" si="4"/>
        <v>0.17010839451989615</v>
      </c>
      <c r="K178" s="31">
        <f>K181+K184+K187</f>
        <v>34777.94</v>
      </c>
      <c r="L178" s="18">
        <f t="shared" si="5"/>
        <v>0.17010839451989615</v>
      </c>
      <c r="M178" s="8"/>
    </row>
    <row r="179" spans="1:13" s="9" customFormat="1" ht="53.25" customHeight="1">
      <c r="A179" s="8"/>
      <c r="B179" s="57"/>
      <c r="C179" s="57"/>
      <c r="D179" s="30" t="s">
        <v>9</v>
      </c>
      <c r="E179" s="48"/>
      <c r="F179" s="48"/>
      <c r="G179" s="48"/>
      <c r="H179" s="31">
        <f>H182+H185+H188</f>
        <v>417880.61000000004</v>
      </c>
      <c r="I179" s="31">
        <f>I182+I185+I188</f>
        <v>159868.81</v>
      </c>
      <c r="J179" s="18">
        <f t="shared" si="4"/>
        <v>0.38257053850859457</v>
      </c>
      <c r="K179" s="31">
        <f>K182+K185+K188</f>
        <v>159868.81</v>
      </c>
      <c r="L179" s="18">
        <f t="shared" si="5"/>
        <v>0.38257053850859457</v>
      </c>
      <c r="M179" s="8"/>
    </row>
    <row r="180" spans="1:13" s="9" customFormat="1" ht="18.75" customHeight="1">
      <c r="A180" s="8"/>
      <c r="B180" s="57"/>
      <c r="C180" s="30" t="s">
        <v>11</v>
      </c>
      <c r="D180" s="32"/>
      <c r="E180" s="48">
        <v>649159.75</v>
      </c>
      <c r="F180" s="48">
        <f>H178+H179</f>
        <v>622326.3700000001</v>
      </c>
      <c r="G180" s="48">
        <f>E180-F180</f>
        <v>26833.37999999989</v>
      </c>
      <c r="H180" s="31">
        <f>SUM(H178:H179)</f>
        <v>622326.3700000001</v>
      </c>
      <c r="I180" s="31">
        <f>SUM(I178:I179)</f>
        <v>194646.75</v>
      </c>
      <c r="J180" s="18">
        <f t="shared" si="4"/>
        <v>0.31277278190863095</v>
      </c>
      <c r="K180" s="31">
        <f>SUM(K178:K179)</f>
        <v>194646.75</v>
      </c>
      <c r="L180" s="18">
        <f t="shared" si="5"/>
        <v>0.31277278190863095</v>
      </c>
      <c r="M180" s="11"/>
    </row>
    <row r="181" spans="1:13" s="9" customFormat="1" ht="26.25" customHeight="1">
      <c r="A181" s="8"/>
      <c r="B181" s="58"/>
      <c r="C181" s="58" t="s">
        <v>76</v>
      </c>
      <c r="D181" s="13" t="s">
        <v>8</v>
      </c>
      <c r="E181" s="49"/>
      <c r="F181" s="49"/>
      <c r="G181" s="49"/>
      <c r="H181" s="14">
        <v>59114.06</v>
      </c>
      <c r="I181" s="14">
        <v>85.59</v>
      </c>
      <c r="J181" s="25">
        <f t="shared" si="4"/>
        <v>0.001447878897169303</v>
      </c>
      <c r="K181" s="14">
        <v>85.59</v>
      </c>
      <c r="L181" s="25">
        <f t="shared" si="5"/>
        <v>0.001447878897169303</v>
      </c>
      <c r="M181" s="8"/>
    </row>
    <row r="182" spans="1:13" s="9" customFormat="1" ht="37.5" customHeight="1">
      <c r="A182" s="8"/>
      <c r="B182" s="58"/>
      <c r="C182" s="58"/>
      <c r="D182" s="13" t="s">
        <v>9</v>
      </c>
      <c r="E182" s="49"/>
      <c r="F182" s="49"/>
      <c r="G182" s="49"/>
      <c r="H182" s="14">
        <v>248717.12</v>
      </c>
      <c r="I182" s="14">
        <v>68659.58</v>
      </c>
      <c r="J182" s="25">
        <f t="shared" si="4"/>
        <v>0.27605490124684623</v>
      </c>
      <c r="K182" s="14">
        <v>68659.58</v>
      </c>
      <c r="L182" s="25">
        <f t="shared" si="5"/>
        <v>0.27605490124684623</v>
      </c>
      <c r="M182" s="8"/>
    </row>
    <row r="183" spans="1:13" s="9" customFormat="1" ht="18.75" customHeight="1">
      <c r="A183" s="8"/>
      <c r="B183" s="58"/>
      <c r="C183" s="13" t="s">
        <v>13</v>
      </c>
      <c r="D183" s="16"/>
      <c r="E183" s="53"/>
      <c r="F183" s="53"/>
      <c r="G183" s="53"/>
      <c r="H183" s="14">
        <f>SUM(H181:H182)</f>
        <v>307831.18</v>
      </c>
      <c r="I183" s="14">
        <f>SUM(I181:I182)</f>
        <v>68745.17</v>
      </c>
      <c r="J183" s="25">
        <f t="shared" si="4"/>
        <v>0.22332100991199136</v>
      </c>
      <c r="K183" s="14">
        <f>SUM(K181:K182)</f>
        <v>68745.17</v>
      </c>
      <c r="L183" s="25">
        <f t="shared" si="5"/>
        <v>0.22332100991199136</v>
      </c>
      <c r="M183" s="11"/>
    </row>
    <row r="184" spans="1:13" s="9" customFormat="1" ht="24" customHeight="1">
      <c r="A184" s="8"/>
      <c r="B184" s="69"/>
      <c r="C184" s="59" t="s">
        <v>77</v>
      </c>
      <c r="D184" s="13" t="s">
        <v>8</v>
      </c>
      <c r="E184" s="49"/>
      <c r="F184" s="49"/>
      <c r="G184" s="49"/>
      <c r="H184" s="14">
        <v>103589.64</v>
      </c>
      <c r="I184" s="14">
        <v>23689.63</v>
      </c>
      <c r="J184" s="25">
        <f t="shared" si="4"/>
        <v>0.2286872509644787</v>
      </c>
      <c r="K184" s="14">
        <v>23689.63</v>
      </c>
      <c r="L184" s="25">
        <f t="shared" si="5"/>
        <v>0.2286872509644787</v>
      </c>
      <c r="M184" s="8"/>
    </row>
    <row r="185" spans="1:13" s="9" customFormat="1" ht="36.75" customHeight="1">
      <c r="A185" s="8"/>
      <c r="B185" s="70"/>
      <c r="C185" s="60"/>
      <c r="D185" s="13" t="s">
        <v>9</v>
      </c>
      <c r="E185" s="49"/>
      <c r="F185" s="49"/>
      <c r="G185" s="49"/>
      <c r="H185" s="14">
        <v>75203.16</v>
      </c>
      <c r="I185" s="14">
        <v>28169.59</v>
      </c>
      <c r="J185" s="25">
        <f t="shared" si="4"/>
        <v>0.3745798713777453</v>
      </c>
      <c r="K185" s="14">
        <v>28169.59</v>
      </c>
      <c r="L185" s="25">
        <f t="shared" si="5"/>
        <v>0.3745798713777453</v>
      </c>
      <c r="M185" s="8"/>
    </row>
    <row r="186" spans="1:13" s="9" customFormat="1" ht="15.75" customHeight="1">
      <c r="A186" s="8"/>
      <c r="B186" s="71"/>
      <c r="C186" s="13" t="s">
        <v>13</v>
      </c>
      <c r="D186" s="16"/>
      <c r="E186" s="53"/>
      <c r="F186" s="53"/>
      <c r="G186" s="53"/>
      <c r="H186" s="14">
        <f>SUM(H184:H185)</f>
        <v>178792.8</v>
      </c>
      <c r="I186" s="14">
        <f>SUM(I184:I185)</f>
        <v>51859.22</v>
      </c>
      <c r="J186" s="25">
        <f t="shared" si="4"/>
        <v>0.29005206026193453</v>
      </c>
      <c r="K186" s="14">
        <f>SUM(K184:K185)</f>
        <v>51859.22</v>
      </c>
      <c r="L186" s="25">
        <f t="shared" si="5"/>
        <v>0.29005206026193453</v>
      </c>
      <c r="M186" s="11"/>
    </row>
    <row r="187" spans="1:13" s="9" customFormat="1" ht="26.25" customHeight="1">
      <c r="A187" s="8"/>
      <c r="B187" s="58"/>
      <c r="C187" s="59" t="s">
        <v>78</v>
      </c>
      <c r="D187" s="13" t="s">
        <v>8</v>
      </c>
      <c r="E187" s="49"/>
      <c r="F187" s="49"/>
      <c r="G187" s="49"/>
      <c r="H187" s="14">
        <v>41742.06</v>
      </c>
      <c r="I187" s="14">
        <v>11002.72</v>
      </c>
      <c r="J187" s="25">
        <f t="shared" si="4"/>
        <v>0.26358833272723003</v>
      </c>
      <c r="K187" s="14">
        <v>11002.72</v>
      </c>
      <c r="L187" s="25">
        <f t="shared" si="5"/>
        <v>0.26358833272723003</v>
      </c>
      <c r="M187" s="8"/>
    </row>
    <row r="188" spans="1:13" s="9" customFormat="1" ht="45.75" customHeight="1">
      <c r="A188" s="8"/>
      <c r="B188" s="58"/>
      <c r="C188" s="60"/>
      <c r="D188" s="13" t="s">
        <v>9</v>
      </c>
      <c r="E188" s="49"/>
      <c r="F188" s="49"/>
      <c r="G188" s="49"/>
      <c r="H188" s="14">
        <v>93960.33</v>
      </c>
      <c r="I188" s="14">
        <v>63039.64</v>
      </c>
      <c r="J188" s="25">
        <f t="shared" si="4"/>
        <v>0.6709176095911966</v>
      </c>
      <c r="K188" s="14">
        <v>63039.64</v>
      </c>
      <c r="L188" s="25">
        <f t="shared" si="5"/>
        <v>0.6709176095911966</v>
      </c>
      <c r="M188" s="8"/>
    </row>
    <row r="189" spans="1:13" s="9" customFormat="1" ht="18.75" customHeight="1">
      <c r="A189" s="8"/>
      <c r="B189" s="58"/>
      <c r="C189" s="13" t="s">
        <v>13</v>
      </c>
      <c r="D189" s="16"/>
      <c r="E189" s="53"/>
      <c r="F189" s="53"/>
      <c r="G189" s="53"/>
      <c r="H189" s="14">
        <f>SUM(H187:H188)</f>
        <v>135702.39</v>
      </c>
      <c r="I189" s="14">
        <f>SUM(I187:I188)</f>
        <v>74042.36</v>
      </c>
      <c r="J189" s="25">
        <f t="shared" si="4"/>
        <v>0.5456231095119253</v>
      </c>
      <c r="K189" s="14">
        <f>SUM(K187:K188)</f>
        <v>74042.36</v>
      </c>
      <c r="L189" s="25">
        <f t="shared" si="5"/>
        <v>0.5456231095119253</v>
      </c>
      <c r="M189" s="11"/>
    </row>
    <row r="190" spans="1:13" s="9" customFormat="1" ht="27" customHeight="1">
      <c r="A190" s="8"/>
      <c r="B190" s="79"/>
      <c r="C190" s="76" t="s">
        <v>28</v>
      </c>
      <c r="D190" s="36" t="s">
        <v>7</v>
      </c>
      <c r="E190" s="50"/>
      <c r="F190" s="50"/>
      <c r="G190" s="50"/>
      <c r="H190" s="54">
        <f>H81+H120</f>
        <v>138499.5</v>
      </c>
      <c r="I190" s="54">
        <f>I81+I120</f>
        <v>69527.64000000001</v>
      </c>
      <c r="J190" s="55">
        <f t="shared" si="4"/>
        <v>0.5020064332362212</v>
      </c>
      <c r="K190" s="54">
        <f>K81+K120</f>
        <v>69527.64000000001</v>
      </c>
      <c r="L190" s="55">
        <f t="shared" si="5"/>
        <v>0.5020064332362212</v>
      </c>
      <c r="M190" s="11"/>
    </row>
    <row r="191" spans="1:13" s="9" customFormat="1" ht="27.75" customHeight="1">
      <c r="A191" s="8"/>
      <c r="B191" s="80"/>
      <c r="C191" s="77"/>
      <c r="D191" s="36" t="s">
        <v>8</v>
      </c>
      <c r="E191" s="50"/>
      <c r="F191" s="50"/>
      <c r="G191" s="50"/>
      <c r="H191" s="54">
        <f>H3+H43+H56+H82+H110+H121+H149+H178+H31</f>
        <v>3138914.4099999997</v>
      </c>
      <c r="I191" s="54">
        <f>I3+I43+I56+I82+I110+I121+I149+I178+I31+I168</f>
        <v>1715330.81</v>
      </c>
      <c r="J191" s="55">
        <f t="shared" si="4"/>
        <v>0.5464726290513924</v>
      </c>
      <c r="K191" s="54">
        <f>K3+K43+K56+K82+K110+K121+K149+K178+K31</f>
        <v>1639265.79</v>
      </c>
      <c r="L191" s="55">
        <f t="shared" si="5"/>
        <v>0.5222397223631211</v>
      </c>
      <c r="M191" s="11"/>
    </row>
    <row r="192" spans="1:13" s="9" customFormat="1" ht="41.25" customHeight="1">
      <c r="A192" s="8"/>
      <c r="B192" s="80"/>
      <c r="C192" s="77"/>
      <c r="D192" s="36" t="s">
        <v>9</v>
      </c>
      <c r="E192" s="50"/>
      <c r="F192" s="50"/>
      <c r="G192" s="50"/>
      <c r="H192" s="54">
        <f>H4+H26+H28+H32+H44+H57+H59+H61+H63+H79+H83+H111+H122+H150+H168+H179</f>
        <v>2866333.11</v>
      </c>
      <c r="I192" s="54">
        <f>I4+I26+I28+I32+I44+I57+I59+I61+I63+I79+I83+I111+I122+I150+I169+I179</f>
        <v>1652189.8900000001</v>
      </c>
      <c r="J192" s="55">
        <f t="shared" si="4"/>
        <v>0.5764123800670189</v>
      </c>
      <c r="K192" s="54">
        <f>K4+K26+K28+K32+K44+K57+K59+K61+K63+K79+K83+K111+K122+K150+K168+K179</f>
        <v>1646562.92</v>
      </c>
      <c r="L192" s="55">
        <f t="shared" si="5"/>
        <v>0.5744492551321085</v>
      </c>
      <c r="M192" s="11"/>
    </row>
    <row r="193" spans="1:13" s="9" customFormat="1" ht="15.75" customHeight="1">
      <c r="A193" s="8"/>
      <c r="B193" s="80"/>
      <c r="C193" s="77"/>
      <c r="D193" s="36" t="s">
        <v>10</v>
      </c>
      <c r="E193" s="50"/>
      <c r="F193" s="50"/>
      <c r="G193" s="50"/>
      <c r="H193" s="54">
        <f>H29+H64+H84+H123+H151</f>
        <v>2709191.4899999998</v>
      </c>
      <c r="I193" s="54">
        <f>I29+I64+I84+I123+I151</f>
        <v>1389257.13</v>
      </c>
      <c r="J193" s="55">
        <f t="shared" si="4"/>
        <v>0.5127939959681477</v>
      </c>
      <c r="K193" s="54">
        <f>K29+K64+K84+K123+K151</f>
        <v>1389257.13</v>
      </c>
      <c r="L193" s="55">
        <f t="shared" si="5"/>
        <v>0.5127939959681477</v>
      </c>
      <c r="M193" s="11"/>
    </row>
    <row r="194" spans="1:13" s="9" customFormat="1" ht="18" customHeight="1">
      <c r="A194" s="8"/>
      <c r="B194" s="81"/>
      <c r="C194" s="78"/>
      <c r="D194" s="36" t="s">
        <v>43</v>
      </c>
      <c r="E194" s="50">
        <f>SUM(E3:E193)</f>
        <v>6299967.471</v>
      </c>
      <c r="F194" s="50">
        <f>SUM(F3:F193)</f>
        <v>6143747.02</v>
      </c>
      <c r="G194" s="50">
        <f>SUM(G3:G193)</f>
        <v>156220.45100000023</v>
      </c>
      <c r="H194" s="54">
        <f>SUM(H190:H193)</f>
        <v>8852938.51</v>
      </c>
      <c r="I194" s="54">
        <f>SUM(I190:I193)</f>
        <v>4826305.470000001</v>
      </c>
      <c r="J194" s="55">
        <f t="shared" si="4"/>
        <v>0.5451642372245508</v>
      </c>
      <c r="K194" s="54">
        <f>SUM(K190:K193)</f>
        <v>4744613.48</v>
      </c>
      <c r="L194" s="55">
        <f t="shared" si="5"/>
        <v>0.5359365678006952</v>
      </c>
      <c r="M194" s="11"/>
    </row>
    <row r="195" spans="5:12" s="9" customFormat="1" ht="21" customHeight="1">
      <c r="E195" s="44"/>
      <c r="F195" s="44"/>
      <c r="G195" s="44"/>
      <c r="H195" s="35"/>
      <c r="I195" s="35"/>
      <c r="J195" s="35"/>
      <c r="K195" s="35"/>
      <c r="L195" s="35"/>
    </row>
    <row r="196" spans="5:9" s="9" customFormat="1" ht="14.25" customHeight="1">
      <c r="E196" s="44"/>
      <c r="F196" s="44"/>
      <c r="G196" s="44"/>
      <c r="I196" s="35"/>
    </row>
    <row r="197" spans="5:9" s="9" customFormat="1" ht="14.25" customHeight="1">
      <c r="E197" s="44"/>
      <c r="F197" s="44"/>
      <c r="G197" s="44"/>
      <c r="I197" s="35"/>
    </row>
    <row r="198" spans="5:7" s="9" customFormat="1" ht="14.25" customHeight="1">
      <c r="E198" s="44"/>
      <c r="F198" s="44"/>
      <c r="G198" s="44"/>
    </row>
    <row r="199" spans="5:7" s="9" customFormat="1" ht="14.25" customHeight="1">
      <c r="E199" s="44"/>
      <c r="F199" s="44"/>
      <c r="G199" s="44"/>
    </row>
    <row r="200" spans="5:7" s="9" customFormat="1" ht="14.25" customHeight="1">
      <c r="E200" s="44"/>
      <c r="F200" s="44"/>
      <c r="G200" s="44"/>
    </row>
    <row r="201" spans="5:7" s="9" customFormat="1" ht="14.25" customHeight="1">
      <c r="E201" s="44"/>
      <c r="F201" s="44"/>
      <c r="G201" s="44"/>
    </row>
    <row r="202" spans="5:7" s="9" customFormat="1" ht="14.25" customHeight="1">
      <c r="E202" s="44"/>
      <c r="F202" s="44"/>
      <c r="G202" s="44"/>
    </row>
    <row r="203" spans="5:7" s="9" customFormat="1" ht="14.25" customHeight="1">
      <c r="E203" s="44"/>
      <c r="F203" s="44"/>
      <c r="G203" s="44"/>
    </row>
    <row r="204" spans="5:7" s="9" customFormat="1" ht="14.25" customHeight="1">
      <c r="E204" s="44"/>
      <c r="F204" s="44"/>
      <c r="G204" s="44"/>
    </row>
    <row r="205" spans="5:7" s="9" customFormat="1" ht="14.25" customHeight="1">
      <c r="E205" s="44"/>
      <c r="F205" s="44"/>
      <c r="G205" s="44"/>
    </row>
    <row r="206" spans="5:7" s="9" customFormat="1" ht="14.25" customHeight="1">
      <c r="E206" s="44"/>
      <c r="F206" s="44"/>
      <c r="G206" s="44"/>
    </row>
    <row r="207" spans="5:7" s="9" customFormat="1" ht="14.25" customHeight="1">
      <c r="E207" s="44"/>
      <c r="F207" s="44"/>
      <c r="G207" s="44"/>
    </row>
    <row r="208" spans="5:7" s="9" customFormat="1" ht="14.25" customHeight="1">
      <c r="E208" s="44"/>
      <c r="F208" s="44"/>
      <c r="G208" s="44"/>
    </row>
    <row r="209" spans="5:7" s="9" customFormat="1" ht="14.25" customHeight="1">
      <c r="E209" s="44"/>
      <c r="F209" s="44"/>
      <c r="G209" s="44"/>
    </row>
    <row r="210" spans="5:7" s="9" customFormat="1" ht="14.25" customHeight="1">
      <c r="E210" s="44"/>
      <c r="F210" s="44"/>
      <c r="G210" s="44"/>
    </row>
    <row r="211" spans="5:7" s="9" customFormat="1" ht="14.25" customHeight="1">
      <c r="E211" s="44"/>
      <c r="F211" s="44"/>
      <c r="G211" s="44"/>
    </row>
    <row r="212" spans="5:7" s="9" customFormat="1" ht="14.25" customHeight="1">
      <c r="E212" s="44"/>
      <c r="F212" s="44"/>
      <c r="G212" s="44"/>
    </row>
    <row r="213" spans="5:7" s="9" customFormat="1" ht="14.25" customHeight="1">
      <c r="E213" s="44"/>
      <c r="F213" s="44"/>
      <c r="G213" s="44"/>
    </row>
    <row r="214" spans="5:7" s="9" customFormat="1" ht="14.25" customHeight="1">
      <c r="E214" s="44"/>
      <c r="F214" s="44"/>
      <c r="G214" s="44"/>
    </row>
    <row r="215" spans="5:7" s="9" customFormat="1" ht="14.25" customHeight="1">
      <c r="E215" s="44"/>
      <c r="F215" s="44"/>
      <c r="G215" s="44"/>
    </row>
    <row r="216" spans="5:7" s="9" customFormat="1" ht="14.25" customHeight="1">
      <c r="E216" s="44"/>
      <c r="F216" s="44"/>
      <c r="G216" s="44"/>
    </row>
    <row r="217" spans="5:7" s="9" customFormat="1" ht="14.25" customHeight="1">
      <c r="E217" s="44"/>
      <c r="F217" s="44"/>
      <c r="G217" s="44"/>
    </row>
    <row r="218" spans="5:7" s="9" customFormat="1" ht="14.25" customHeight="1">
      <c r="E218" s="44"/>
      <c r="F218" s="44"/>
      <c r="G218" s="44"/>
    </row>
    <row r="219" spans="5:7" s="9" customFormat="1" ht="14.25" customHeight="1">
      <c r="E219" s="44"/>
      <c r="F219" s="44"/>
      <c r="G219" s="44"/>
    </row>
    <row r="220" spans="5:7" s="9" customFormat="1" ht="14.25" customHeight="1">
      <c r="E220" s="44"/>
      <c r="F220" s="44"/>
      <c r="G220" s="44"/>
    </row>
    <row r="221" spans="5:7" s="9" customFormat="1" ht="14.25" customHeight="1">
      <c r="E221" s="44"/>
      <c r="F221" s="44"/>
      <c r="G221" s="44"/>
    </row>
    <row r="222" spans="5:7" s="9" customFormat="1" ht="14.25" customHeight="1">
      <c r="E222" s="44"/>
      <c r="F222" s="44"/>
      <c r="G222" s="44"/>
    </row>
    <row r="223" spans="5:7" s="9" customFormat="1" ht="14.25" customHeight="1">
      <c r="E223" s="44"/>
      <c r="F223" s="44"/>
      <c r="G223" s="44"/>
    </row>
    <row r="224" spans="5:7" s="9" customFormat="1" ht="14.25" customHeight="1">
      <c r="E224" s="44"/>
      <c r="F224" s="44"/>
      <c r="G224" s="44"/>
    </row>
    <row r="225" spans="5:7" s="9" customFormat="1" ht="14.25" customHeight="1">
      <c r="E225" s="44"/>
      <c r="F225" s="44"/>
      <c r="G225" s="44"/>
    </row>
    <row r="226" spans="5:7" s="9" customFormat="1" ht="14.25" customHeight="1">
      <c r="E226" s="44"/>
      <c r="F226" s="44"/>
      <c r="G226" s="44"/>
    </row>
  </sheetData>
  <sheetProtection/>
  <mergeCells count="113">
    <mergeCell ref="C187:C188"/>
    <mergeCell ref="C190:C194"/>
    <mergeCell ref="B190:B194"/>
    <mergeCell ref="B12:B13"/>
    <mergeCell ref="B14:B16"/>
    <mergeCell ref="C14:C15"/>
    <mergeCell ref="B17:B18"/>
    <mergeCell ref="B26:B27"/>
    <mergeCell ref="B28:B30"/>
    <mergeCell ref="C28:C29"/>
    <mergeCell ref="B36:B37"/>
    <mergeCell ref="B41:B42"/>
    <mergeCell ref="B34:B35"/>
    <mergeCell ref="B1:L1"/>
    <mergeCell ref="B3:B5"/>
    <mergeCell ref="C3:C4"/>
    <mergeCell ref="B6:B8"/>
    <mergeCell ref="C6:C7"/>
    <mergeCell ref="C9:C10"/>
    <mergeCell ref="B59:B60"/>
    <mergeCell ref="B52:B53"/>
    <mergeCell ref="B54:B55"/>
    <mergeCell ref="B56:B58"/>
    <mergeCell ref="C56:C57"/>
    <mergeCell ref="B43:B45"/>
    <mergeCell ref="C43:C44"/>
    <mergeCell ref="B46:B48"/>
    <mergeCell ref="C46:C47"/>
    <mergeCell ref="B49:B51"/>
    <mergeCell ref="B66:B68"/>
    <mergeCell ref="C66:C67"/>
    <mergeCell ref="B69:B70"/>
    <mergeCell ref="B71:B73"/>
    <mergeCell ref="C71:C72"/>
    <mergeCell ref="B61:B62"/>
    <mergeCell ref="B63:B65"/>
    <mergeCell ref="C63:C64"/>
    <mergeCell ref="C49:C50"/>
    <mergeCell ref="B74:B76"/>
    <mergeCell ref="C74:C75"/>
    <mergeCell ref="B77:B78"/>
    <mergeCell ref="B79:B80"/>
    <mergeCell ref="B81:B85"/>
    <mergeCell ref="C81:C84"/>
    <mergeCell ref="B86:B88"/>
    <mergeCell ref="C86:C87"/>
    <mergeCell ref="B89:B92"/>
    <mergeCell ref="C89:C91"/>
    <mergeCell ref="B93:B95"/>
    <mergeCell ref="C93:C94"/>
    <mergeCell ref="B96:B98"/>
    <mergeCell ref="C96:C97"/>
    <mergeCell ref="B99:B101"/>
    <mergeCell ref="C99:C100"/>
    <mergeCell ref="C102:C104"/>
    <mergeCell ref="B102:B105"/>
    <mergeCell ref="B106:B109"/>
    <mergeCell ref="C106:C108"/>
    <mergeCell ref="B110:B112"/>
    <mergeCell ref="C110:C111"/>
    <mergeCell ref="B113:B114"/>
    <mergeCell ref="B115:B116"/>
    <mergeCell ref="B117:B119"/>
    <mergeCell ref="C117:C118"/>
    <mergeCell ref="B120:B124"/>
    <mergeCell ref="C120:C123"/>
    <mergeCell ref="B125:B129"/>
    <mergeCell ref="C125:C128"/>
    <mergeCell ref="B130:B131"/>
    <mergeCell ref="B132:B134"/>
    <mergeCell ref="C132:C133"/>
    <mergeCell ref="B135:B136"/>
    <mergeCell ref="B137:B138"/>
    <mergeCell ref="B139:B141"/>
    <mergeCell ref="C139:C140"/>
    <mergeCell ref="B165:B167"/>
    <mergeCell ref="C165:C166"/>
    <mergeCell ref="B142:B143"/>
    <mergeCell ref="B144:B146"/>
    <mergeCell ref="C144:C145"/>
    <mergeCell ref="B147:B148"/>
    <mergeCell ref="B149:B152"/>
    <mergeCell ref="C149:C151"/>
    <mergeCell ref="C159:C161"/>
    <mergeCell ref="B187:B189"/>
    <mergeCell ref="B178:B180"/>
    <mergeCell ref="B153:B155"/>
    <mergeCell ref="C153:C154"/>
    <mergeCell ref="B156:B158"/>
    <mergeCell ref="C156:C157"/>
    <mergeCell ref="B159:B162"/>
    <mergeCell ref="C184:C185"/>
    <mergeCell ref="B184:B186"/>
    <mergeCell ref="B163:B164"/>
    <mergeCell ref="B9:B11"/>
    <mergeCell ref="C38:C39"/>
    <mergeCell ref="B38:B40"/>
    <mergeCell ref="C31:C32"/>
    <mergeCell ref="B31:B33"/>
    <mergeCell ref="B19:B20"/>
    <mergeCell ref="B21:B23"/>
    <mergeCell ref="C21:C22"/>
    <mergeCell ref="B24:B25"/>
    <mergeCell ref="C178:C179"/>
    <mergeCell ref="B181:B183"/>
    <mergeCell ref="C181:C182"/>
    <mergeCell ref="B168:B170"/>
    <mergeCell ref="B171:B172"/>
    <mergeCell ref="B173:B175"/>
    <mergeCell ref="B176:B177"/>
    <mergeCell ref="C173:C174"/>
    <mergeCell ref="C168:C169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A. Побежимова</cp:lastModifiedBy>
  <cp:lastPrinted>2018-04-25T13:28:11Z</cp:lastPrinted>
  <dcterms:created xsi:type="dcterms:W3CDTF">2018-04-25T12:15:47Z</dcterms:created>
  <dcterms:modified xsi:type="dcterms:W3CDTF">2018-11-02T13:18:00Z</dcterms:modified>
  <cp:category/>
  <cp:version/>
  <cp:contentType/>
  <cp:contentStatus/>
</cp:coreProperties>
</file>