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ный оперативный отчет" sheetId="1" r:id="rId1"/>
  </sheets>
  <definedNames/>
  <calcPr fullCalcOnLoad="1"/>
</workbook>
</file>

<file path=xl/sharedStrings.xml><?xml version="1.0" encoding="utf-8"?>
<sst xmlns="http://schemas.openxmlformats.org/spreadsheetml/2006/main" count="276" uniqueCount="89">
  <si>
    <t>№ п/п</t>
  </si>
  <si>
    <t>Источник финансирования</t>
  </si>
  <si>
    <t>Объем финансирования</t>
  </si>
  <si>
    <t>Профинансировано (тыс.руб)</t>
  </si>
  <si>
    <t>Процент финансирования</t>
  </si>
  <si>
    <t>Фактическое выполнение (тыс. руб.)</t>
  </si>
  <si>
    <t xml:space="preserve">Процент выполнения </t>
  </si>
  <si>
    <t>Средства Федерального бюджета</t>
  </si>
  <si>
    <t>Средства бюджета Московской области</t>
  </si>
  <si>
    <t>Средства местного бюджета муниципального района (городского округа)</t>
  </si>
  <si>
    <t>Внебюджетные источники</t>
  </si>
  <si>
    <t>Итого по муниципальной программе, в том числе:</t>
  </si>
  <si>
    <t>Подпрограмма I «Развитие музейного дела и организация музейно-выставочной деятельности в городском округе Электросталь»</t>
  </si>
  <si>
    <t>Итого по подпрограмме</t>
  </si>
  <si>
    <t xml:space="preserve">Подпрограмма II «Развитие библиотечного дела в городском округе Электросталь» </t>
  </si>
  <si>
    <t>Подпрограмма III «Развитие дополнительного образования в сфере культуры и искусства в городском округе Электросталь»</t>
  </si>
  <si>
    <t>Подпрограмма IV «Развитие самодеятельного творчества и поддержка основных форм культурно-досуговой деятельности в городском округе Электросталь»</t>
  </si>
  <si>
    <t>Подпрограмма V «Развитие туризма в городском округе Электросталь»</t>
  </si>
  <si>
    <t xml:space="preserve">Подпрограмма VI  «Развитие парковых территорий, парков культуры и отдыха в городском округе Электросталь» </t>
  </si>
  <si>
    <t>Подпрограмма VII «Укрепление материально-технической базы муниципальных учреждений сферы культуры в городском округе Электросталь»</t>
  </si>
  <si>
    <t>Подпрограмма VIII «Обеспечивающая подпрограмма»</t>
  </si>
  <si>
    <t>Подпрограмма I  «Физкультурно-массовая и спортивная работа»</t>
  </si>
  <si>
    <t>Подпрограмма II «Подготовка спортивного резерва, спортивное совершенствование спортсменов»</t>
  </si>
  <si>
    <t>Подпрограмма III «Развитие инфраструктуры спорта»</t>
  </si>
  <si>
    <t>Подпрограмма IV «Обеспечивающая подпрограмма»</t>
  </si>
  <si>
    <t>Подпрограмма I «Дошкольное образование»</t>
  </si>
  <si>
    <t xml:space="preserve">Подпрограмма II «Общее образование» </t>
  </si>
  <si>
    <t>Подпрограмма III «Дополнительное образование,воспитание и психолого-социальное сопровождение детей»</t>
  </si>
  <si>
    <t>Итого по муниципальным программам Московской области</t>
  </si>
  <si>
    <t>Сохранение и развитие культуры, искусства и народного творчества в городском округе Электросталь Московской области
(Управление по культуре и делам молодёжи Администрации городского округа Электросталь Московской области)</t>
  </si>
  <si>
    <t>Молодежь  Электростали
(Управление по культуре и делам молодёжи Администрации городского округа Электросталь Московской области)</t>
  </si>
  <si>
    <t>Муниципальная программа "Развитие и поддержка предпринимательства городского округа  Электросталь Московской области"
(МКУ "Департамент по развитию промышленности, инвестиционной политике и рекламе городского округа Электросталь")</t>
  </si>
  <si>
    <t>Развитие физической культуры и спорта  в городском округе Электросталь Московской области
(Управление по физической культуре и спорту Администрации городского округа Электросталь Московской области)</t>
  </si>
  <si>
    <t>Снижение административных барьеров, повышение качества и доступности представления государственных и муниципальных услуг,в том числе на базе многофункциональных центров предоставления государственных и муниципальных услуг
(Управление делами Администрации городского округа Электросталь Московской области)</t>
  </si>
  <si>
    <t>Безопасность  городского округа Электросталь 
(Управление по территориальной безопасности Администрации городского округа Электросталь Московской области)</t>
  </si>
  <si>
    <t>Повышение  эффективности  деятельности органов местного  самоуправления  городского округа Электросталь  Московской области
(Экономическое управление Администрации городского округа Электросталь Московской области)</t>
  </si>
  <si>
    <t>Развитие и повышение эффективности  управления  муниципальным  имуществом городского округа Электросталь Московской области
(Комитет имущественных отношений Администрации городского округа Электросталь Московской области)</t>
  </si>
  <si>
    <t>Развитие инженерной инфраструктуры и энергоэффективности в городском округе Электросталь Московской области  
(Управление городского жилищного и коммунального хозяйства Администрации городского округа Электросталь Московской области)</t>
  </si>
  <si>
    <t>ВСЕГО</t>
  </si>
  <si>
    <t>Подпрограмма 1 "Профилактика преступлений и иных правонарушений"</t>
  </si>
  <si>
    <t>Подпрограмма 2 "Обеспечение мероприятий гражданской обороны на территории городского округа Электросталь Московской области"</t>
  </si>
  <si>
    <t>Подпрограмма 3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</si>
  <si>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4 "Обеспечение пожарной безопасности на территории городского округа Электросталь Московской области</t>
  </si>
  <si>
    <t>Подпрограмма 5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</si>
  <si>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1 "Создание условий для устойчивого социально-экономического развития городского округа Электросталь"</t>
  </si>
  <si>
    <t>Подпрограмма 2 "Охрана окружающей среды на территории городского округа Электросталь Московской области"</t>
  </si>
  <si>
    <t>Подпрограмма 3 "Информирование населения о деятельности органов местного самоуправления городского округа Электросталь Московской области"</t>
  </si>
  <si>
    <t>Подпрограмма 4 "Развитие архивного дела"</t>
  </si>
  <si>
    <t>Подпрограмма 5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</si>
  <si>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Подпрограмма 6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</si>
  <si>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Подпрограмма 7 "Обеспечивающая подпрограмма"</t>
  </si>
  <si>
    <t>Подпрограмма 1 " Развитие имущественного комплекса муниципального образования "Городской округ Электросталь Московской области"</t>
  </si>
  <si>
    <t>Подпрограмма 2 "Обеспечение земельными участками многодетных семей городского округа Электросталь Московской области"</t>
  </si>
  <si>
    <t>Подпрограмма 3 "Обеспечивающая подпрограмма"</t>
  </si>
  <si>
    <t>Подпрограмма 1 "Обеспечение жильем молодых семей"</t>
  </si>
  <si>
    <t>Подпрограмма 2 "Обеспечение жилыми помещениями граждан, состоящих на учете в качестве нуждающихся в жилых помещениях, предоставляемых по договорам социального найма"</t>
  </si>
  <si>
    <t>Подпрограмма 3 "Обеспечение жильем детей-сирот и детей, оставшихся без попечения родителей, а также лиц из их числа детей-сирот и детей, оставшихся без попечения родителей"</t>
  </si>
  <si>
    <t>Подпрограмма 4 "Переселение граждан из многоквартирных жилых домов, признанных аварийными в установленном законодательстве порядке"</t>
  </si>
  <si>
    <t>Подпрограмма 5 "Комплексное освоение земельных участков в целях жилищного строительства и развитие застроенных территорий"</t>
  </si>
  <si>
    <t>Подпрограмма 6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</si>
  <si>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</si>
  <si>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Подпрограмма 8 "Улучшение жилищных условий семей, имеющих семь и более детей"</t>
  </si>
  <si>
    <t>Подпрограмма 9 "Обеспечивающая подпрограмма"</t>
  </si>
  <si>
    <t>Подпрограмма 1 "Чистая вода"</t>
  </si>
  <si>
    <t>Подпрограмма 2 "Очистка сточных вод"</t>
  </si>
  <si>
    <t xml:space="preserve">Подпрограмма 3 "Создание условий для обеспечения качественными жилищно-коммунальными услугами" </t>
  </si>
  <si>
    <t>Подпрограмма 4 "Энергосбережение и повышение энергетической эффективности на территории городского округа Электросталь Московской области"</t>
  </si>
  <si>
    <t>Подпрограмма 5 "Обеспечивающая подпрограмма"</t>
  </si>
  <si>
    <t xml:space="preserve">Подпрограмма 1 «Содержание муниципальных автомобильных дорог в городском округе Электросталь Московской области» 
</t>
  </si>
  <si>
    <t xml:space="preserve">Подпрограмма 2 «Ремонт муниципальных автомобильных дорог в городском округе Электросталь Московской области» </t>
  </si>
  <si>
    <t>Подпрограмма 3 «Содержание и ремонт дворовых территорий и проездов к дворовым территориям в городском округе Электросталь Московской области»</t>
  </si>
  <si>
    <t>Подпрограмма 1 "Комфортная городская среда"</t>
  </si>
  <si>
    <t>Подпрограмма 2 "Благоустройство территории городского округа"</t>
  </si>
  <si>
    <t>Подпрограмма 3 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</si>
  <si>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По бюджету</t>
  </si>
  <si>
    <t>В программе</t>
  </si>
  <si>
    <t>Разница</t>
  </si>
  <si>
    <t>Наименование программы/ подпрограммы
муниципальный заказчик</t>
  </si>
  <si>
    <t>Развитие системы  образования городского округа Электросталь 
(Управление образования Администрации городского округа Электросталь Московской области)</t>
  </si>
  <si>
    <t>Повышение качества управления  муниципальными  финансами городского округа Электросталь Московской области
(Финансовое управление Администрации городского округа Электросталь Московской области)</t>
  </si>
  <si>
    <t>Оперативный отчёт о реализации муниципальных программ городского округа Электросталь Московской области (свод) 
 за январь - март 2019 года</t>
  </si>
  <si>
    <t xml:space="preserve">Средства Федерального бюджета </t>
  </si>
  <si>
    <t>Подпрограмма 4 "Обеспечивающая подпрограмма"</t>
  </si>
  <si>
    <t>Подпрограмма 8 "Развитие сельского хозяйства и расширение рынка сельскохозяйственной продукции городского округа Электросталь Московской области"</t>
  </si>
  <si>
    <t xml:space="preserve"> Жилище
(Управление городского жилищного и коммунального хозяйства Администрации городского округа Электросталь Московской области)</t>
  </si>
  <si>
    <t>Развитие  и функционирование дорожного комплекса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</si>
  <si>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Формирование современной комфортной городской среды городского округа Электросталь Московской области
(Комитет по строительству, дорожной деятельности и благоустройства  Администрации городского округа Электросталь Московской области)</t>
  </si>
  <si>
    <t>Повышение  безопасности  дорожного движения в городском округе  Электросталь  Московской области
(Комитет по строительству, дорожной деятельности и благоустройства Администрации городского округа Электросталь Московской области)</t>
  </si>
  <si>
    <t>Пассажирский  транспорт общего пользования
(Комитет по строительству, дорожной деятельности и благоустройства  Администрации городского округа Электросталь Московской области)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</si>
</sst>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4" fontId="2" fillId="0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10" fontId="3" fillId="13" borderId="10" xfId="55" applyNumberFormat="1" applyFont="1" applyFill="1" applyBorder="1" applyAlignment="1" applyProtection="1">
      <alignment horizontal="right" vertical="top" wrapText="1"/>
      <protection locked="0"/>
    </xf>
    <xf numFmtId="10" fontId="2" fillId="33" borderId="10" xfId="55" applyNumberFormat="1" applyFont="1" applyFill="1" applyBorder="1" applyAlignment="1" applyProtection="1">
      <alignment horizontal="right" vertical="top" wrapText="1"/>
      <protection locked="0"/>
    </xf>
    <xf numFmtId="4" fontId="3" fillId="13" borderId="10" xfId="0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34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3" fillId="13" borderId="10" xfId="58" applyFont="1" applyFill="1" applyBorder="1" applyAlignment="1" applyProtection="1">
      <alignment horizontal="right" vertical="top" wrapText="1"/>
      <protection locked="0"/>
    </xf>
    <xf numFmtId="171" fontId="2" fillId="0" borderId="10" xfId="58" applyFont="1" applyFill="1" applyBorder="1" applyAlignment="1" applyProtection="1">
      <alignment horizontal="right" vertical="top" wrapText="1"/>
      <protection locked="0"/>
    </xf>
    <xf numFmtId="171" fontId="4" fillId="34" borderId="10" xfId="58" applyFont="1" applyFill="1" applyBorder="1" applyAlignment="1" applyProtection="1">
      <alignment horizontal="right" vertical="top" wrapText="1"/>
      <protection locked="0"/>
    </xf>
    <xf numFmtId="171" fontId="3" fillId="0" borderId="10" xfId="58" applyFont="1" applyFill="1" applyBorder="1" applyAlignment="1" applyProtection="1">
      <alignment horizontal="right" vertical="top" wrapText="1"/>
      <protection locked="0"/>
    </xf>
    <xf numFmtId="4" fontId="4" fillId="34" borderId="10" xfId="0" applyNumberFormat="1" applyFont="1" applyFill="1" applyBorder="1" applyAlignment="1" applyProtection="1">
      <alignment vertical="top"/>
      <protection locked="0"/>
    </xf>
    <xf numFmtId="10" fontId="4" fillId="34" borderId="10" xfId="55" applyNumberFormat="1" applyFont="1" applyFill="1" applyBorder="1" applyAlignment="1" applyProtection="1">
      <alignment horizontal="righ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33" borderId="0" xfId="0" applyNumberFormat="1" applyFont="1" applyFill="1" applyBorder="1" applyAlignment="1" applyProtection="1">
      <alignment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171" fontId="2" fillId="33" borderId="10" xfId="58" applyFont="1" applyFill="1" applyBorder="1" applyAlignment="1" applyProtection="1">
      <alignment horizontal="right" vertical="top" wrapText="1"/>
      <protection locked="0"/>
    </xf>
    <xf numFmtId="0" fontId="0" fillId="33" borderId="0" xfId="0" applyFont="1" applyFill="1" applyAlignment="1">
      <alignment/>
    </xf>
    <xf numFmtId="0" fontId="2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11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3" fillId="0" borderId="11" xfId="0" applyNumberFormat="1" applyFont="1" applyFill="1" applyBorder="1" applyAlignment="1" applyProtection="1">
      <alignment vertical="top"/>
      <protection locked="0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171" fontId="3" fillId="33" borderId="10" xfId="58" applyFont="1" applyFill="1" applyBorder="1" applyAlignment="1" applyProtection="1">
      <alignment horizontal="right" vertical="top" wrapText="1"/>
      <protection locked="0"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34" borderId="12" xfId="0" applyNumberFormat="1" applyFont="1" applyFill="1" applyBorder="1" applyAlignment="1" applyProtection="1">
      <alignment horizontal="left" vertical="top" wrapText="1"/>
      <protection locked="0"/>
    </xf>
    <xf numFmtId="0" fontId="5" fillId="34" borderId="14" xfId="0" applyNumberFormat="1" applyFont="1" applyFill="1" applyBorder="1" applyAlignment="1" applyProtection="1">
      <alignment horizontal="left" vertical="top" wrapText="1"/>
      <protection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locked="0"/>
    </xf>
    <xf numFmtId="0" fontId="2" fillId="34" borderId="12" xfId="0" applyNumberFormat="1" applyFont="1" applyFill="1" applyBorder="1" applyAlignment="1" applyProtection="1">
      <alignment horizontal="center" vertical="top"/>
      <protection locked="0"/>
    </xf>
    <xf numFmtId="0" fontId="2" fillId="34" borderId="14" xfId="0" applyNumberFormat="1" applyFont="1" applyFill="1" applyBorder="1" applyAlignment="1" applyProtection="1">
      <alignment horizontal="center" vertical="top"/>
      <protection locked="0"/>
    </xf>
    <xf numFmtId="0" fontId="2" fillId="34" borderId="13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13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/>
      <protection locked="0"/>
    </xf>
    <xf numFmtId="0" fontId="2" fillId="33" borderId="12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 applyProtection="1">
      <alignment horizontal="left" vertical="top" wrapText="1"/>
      <protection locked="0"/>
    </xf>
    <xf numFmtId="0" fontId="2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4" xfId="0" applyNumberFormat="1" applyFont="1" applyFill="1" applyBorder="1" applyAlignment="1" applyProtection="1">
      <alignment horizontal="center" vertical="top" wrapText="1"/>
      <protection locked="0"/>
    </xf>
    <xf numFmtId="0" fontId="3" fillId="13" borderId="12" xfId="0" applyNumberFormat="1" applyFont="1" applyFill="1" applyBorder="1" applyAlignment="1" applyProtection="1">
      <alignment horizontal="left" vertical="top" wrapText="1"/>
      <protection locked="0"/>
    </xf>
    <xf numFmtId="0" fontId="3" fillId="13" borderId="13" xfId="0" applyNumberFormat="1" applyFont="1" applyFill="1" applyBorder="1" applyAlignment="1" applyProtection="1">
      <alignment horizontal="left" vertical="top" wrapText="1"/>
      <protection locked="0"/>
    </xf>
    <xf numFmtId="0" fontId="3" fillId="13" borderId="14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tabSelected="1" zoomScalePageLayoutView="0" workbookViewId="0" topLeftCell="A19">
      <selection activeCell="M6" sqref="M6"/>
    </sheetView>
  </sheetViews>
  <sheetFormatPr defaultColWidth="10.140625" defaultRowHeight="14.25" customHeight="1"/>
  <cols>
    <col min="1" max="1" width="1.57421875" style="21" customWidth="1"/>
    <col min="2" max="2" width="4.8515625" style="21" customWidth="1"/>
    <col min="3" max="3" width="41.57421875" style="21" customWidth="1"/>
    <col min="4" max="4" width="28.8515625" style="21" customWidth="1"/>
    <col min="5" max="5" width="13.140625" style="36" hidden="1" customWidth="1"/>
    <col min="6" max="7" width="14.421875" style="36" hidden="1" customWidth="1"/>
    <col min="8" max="8" width="14.57421875" style="21" customWidth="1"/>
    <col min="9" max="9" width="16.57421875" style="21" customWidth="1"/>
    <col min="10" max="10" width="14.57421875" style="21" customWidth="1"/>
    <col min="11" max="11" width="19.00390625" style="21" customWidth="1"/>
    <col min="12" max="12" width="11.00390625" style="21" customWidth="1"/>
    <col min="13" max="13" width="10.140625" style="21" customWidth="1"/>
    <col min="14" max="19" width="9.140625" style="21" customWidth="1"/>
    <col min="20" max="16384" width="10.140625" style="21" customWidth="1"/>
  </cols>
  <sheetData>
    <row r="1" spans="1:13" ht="27" customHeight="1">
      <c r="A1" s="1"/>
      <c r="B1" s="51" t="s">
        <v>80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23"/>
    </row>
    <row r="2" spans="1:13" ht="28.5" customHeight="1">
      <c r="A2" s="1"/>
      <c r="B2" s="24" t="s">
        <v>0</v>
      </c>
      <c r="C2" s="11" t="s">
        <v>77</v>
      </c>
      <c r="D2" s="11" t="s">
        <v>1</v>
      </c>
      <c r="E2" s="11" t="s">
        <v>74</v>
      </c>
      <c r="F2" s="11" t="s">
        <v>75</v>
      </c>
      <c r="G2" s="11" t="s">
        <v>76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  <c r="M2" s="1"/>
    </row>
    <row r="3" spans="1:13" ht="26.25" customHeight="1">
      <c r="A3" s="1"/>
      <c r="B3" s="50">
        <v>1</v>
      </c>
      <c r="C3" s="50" t="s">
        <v>29</v>
      </c>
      <c r="D3" s="18" t="s">
        <v>8</v>
      </c>
      <c r="E3" s="12"/>
      <c r="F3" s="12"/>
      <c r="G3" s="12"/>
      <c r="H3" s="8">
        <f>H18</f>
        <v>109746</v>
      </c>
      <c r="I3" s="8">
        <f>I18</f>
        <v>0</v>
      </c>
      <c r="J3" s="6">
        <f>I3/H3</f>
        <v>0</v>
      </c>
      <c r="K3" s="8">
        <f>K18</f>
        <v>0</v>
      </c>
      <c r="L3" s="6">
        <f>K3/H3</f>
        <v>0</v>
      </c>
      <c r="M3" s="1"/>
    </row>
    <row r="4" spans="1:13" ht="43.5" customHeight="1">
      <c r="A4" s="1"/>
      <c r="B4" s="50"/>
      <c r="C4" s="50"/>
      <c r="D4" s="18" t="s">
        <v>9</v>
      </c>
      <c r="E4" s="12"/>
      <c r="F4" s="12"/>
      <c r="G4" s="12"/>
      <c r="H4" s="8">
        <f>H6+H8+H10+H12+H14+H16+H19+H21</f>
        <v>237165.2</v>
      </c>
      <c r="I4" s="8">
        <f>I6+I8+I10+I12+I14+I16+I19+I21</f>
        <v>57441.43</v>
      </c>
      <c r="J4" s="6">
        <f aca="true" t="shared" si="0" ref="J4:J68">I4/H4</f>
        <v>0.24220007825768702</v>
      </c>
      <c r="K4" s="8">
        <f>K6+K8+K10+K12+K14+K16+K19+K21</f>
        <v>53316.09</v>
      </c>
      <c r="L4" s="6">
        <f aca="true" t="shared" si="1" ref="L4:L68">K4/H4</f>
        <v>0.22480570505284922</v>
      </c>
      <c r="M4" s="1"/>
    </row>
    <row r="5" spans="1:13" ht="21" customHeight="1">
      <c r="A5" s="1"/>
      <c r="B5" s="50"/>
      <c r="C5" s="18" t="s">
        <v>11</v>
      </c>
      <c r="D5" s="9"/>
      <c r="E5" s="12">
        <v>327731.96</v>
      </c>
      <c r="F5" s="12">
        <f>H3+H4</f>
        <v>346911.2</v>
      </c>
      <c r="G5" s="12">
        <f>E5-F5</f>
        <v>-19179.23999999999</v>
      </c>
      <c r="H5" s="8">
        <f>SUM(H3:H4)</f>
        <v>346911.2</v>
      </c>
      <c r="I5" s="8">
        <f>SUM(I3:I4)</f>
        <v>57441.43</v>
      </c>
      <c r="J5" s="6">
        <f t="shared" si="0"/>
        <v>0.16557963536490028</v>
      </c>
      <c r="K5" s="8">
        <f>SUM(K3:K4)</f>
        <v>53316.09</v>
      </c>
      <c r="L5" s="6">
        <f t="shared" si="1"/>
        <v>0.1536880043077306</v>
      </c>
      <c r="M5" s="5"/>
    </row>
    <row r="6" spans="1:13" s="28" customFormat="1" ht="40.5" customHeight="1">
      <c r="A6" s="25"/>
      <c r="B6" s="49"/>
      <c r="C6" s="26" t="s">
        <v>12</v>
      </c>
      <c r="D6" s="26" t="s">
        <v>9</v>
      </c>
      <c r="E6" s="27"/>
      <c r="F6" s="27"/>
      <c r="G6" s="27"/>
      <c r="H6" s="22">
        <v>10390</v>
      </c>
      <c r="I6" s="22">
        <v>4210</v>
      </c>
      <c r="J6" s="7">
        <f t="shared" si="0"/>
        <v>0.4051973051010587</v>
      </c>
      <c r="K6" s="22">
        <v>3718.71</v>
      </c>
      <c r="L6" s="7">
        <f t="shared" si="1"/>
        <v>0.3579124157844081</v>
      </c>
      <c r="M6" s="25"/>
    </row>
    <row r="7" spans="1:13" s="28" customFormat="1" ht="18.75" customHeight="1">
      <c r="A7" s="25"/>
      <c r="B7" s="49"/>
      <c r="C7" s="26" t="s">
        <v>13</v>
      </c>
      <c r="D7" s="29"/>
      <c r="E7" s="27"/>
      <c r="F7" s="27"/>
      <c r="G7" s="27"/>
      <c r="H7" s="22">
        <f>H6</f>
        <v>10390</v>
      </c>
      <c r="I7" s="22">
        <f>I6</f>
        <v>4210</v>
      </c>
      <c r="J7" s="7">
        <f t="shared" si="0"/>
        <v>0.4051973051010587</v>
      </c>
      <c r="K7" s="22">
        <f>K6</f>
        <v>3718.71</v>
      </c>
      <c r="L7" s="7">
        <f t="shared" si="1"/>
        <v>0.3579124157844081</v>
      </c>
      <c r="M7" s="30"/>
    </row>
    <row r="8" spans="1:13" s="28" customFormat="1" ht="42" customHeight="1">
      <c r="A8" s="25"/>
      <c r="B8" s="53"/>
      <c r="C8" s="26" t="s">
        <v>14</v>
      </c>
      <c r="D8" s="26" t="s">
        <v>9</v>
      </c>
      <c r="E8" s="27"/>
      <c r="F8" s="27"/>
      <c r="G8" s="27"/>
      <c r="H8" s="22">
        <v>35160.6</v>
      </c>
      <c r="I8" s="22">
        <v>11350</v>
      </c>
      <c r="J8" s="7">
        <f t="shared" si="0"/>
        <v>0.32280450276730205</v>
      </c>
      <c r="K8" s="22">
        <v>10621.36</v>
      </c>
      <c r="L8" s="7">
        <f t="shared" si="1"/>
        <v>0.30208130691740187</v>
      </c>
      <c r="M8" s="25"/>
    </row>
    <row r="9" spans="1:13" s="28" customFormat="1" ht="18.75" customHeight="1">
      <c r="A9" s="25"/>
      <c r="B9" s="54"/>
      <c r="C9" s="26" t="s">
        <v>13</v>
      </c>
      <c r="D9" s="29"/>
      <c r="E9" s="27"/>
      <c r="F9" s="27"/>
      <c r="G9" s="27"/>
      <c r="H9" s="22">
        <f>SUM(H8:H8)</f>
        <v>35160.6</v>
      </c>
      <c r="I9" s="22">
        <f>SUM(I8:I8)</f>
        <v>11350</v>
      </c>
      <c r="J9" s="7">
        <f t="shared" si="0"/>
        <v>0.32280450276730205</v>
      </c>
      <c r="K9" s="22">
        <f>SUM(K8:K8)</f>
        <v>10621.36</v>
      </c>
      <c r="L9" s="7">
        <f t="shared" si="1"/>
        <v>0.30208130691740187</v>
      </c>
      <c r="M9" s="30"/>
    </row>
    <row r="10" spans="1:13" s="28" customFormat="1" ht="36" customHeight="1">
      <c r="A10" s="25"/>
      <c r="B10" s="49"/>
      <c r="C10" s="26" t="s">
        <v>15</v>
      </c>
      <c r="D10" s="26" t="s">
        <v>9</v>
      </c>
      <c r="E10" s="27"/>
      <c r="F10" s="27"/>
      <c r="G10" s="27"/>
      <c r="H10" s="22">
        <v>91815.5</v>
      </c>
      <c r="I10" s="22">
        <v>17503.85</v>
      </c>
      <c r="J10" s="7">
        <f t="shared" si="0"/>
        <v>0.19064155834254562</v>
      </c>
      <c r="K10" s="22">
        <v>17225.06</v>
      </c>
      <c r="L10" s="7">
        <f t="shared" si="1"/>
        <v>0.1876051429224913</v>
      </c>
      <c r="M10" s="25"/>
    </row>
    <row r="11" spans="1:13" s="28" customFormat="1" ht="18.75" customHeight="1">
      <c r="A11" s="25"/>
      <c r="B11" s="49"/>
      <c r="C11" s="26" t="s">
        <v>13</v>
      </c>
      <c r="D11" s="29"/>
      <c r="E11" s="27"/>
      <c r="F11" s="27"/>
      <c r="G11" s="27"/>
      <c r="H11" s="22">
        <f>H10</f>
        <v>91815.5</v>
      </c>
      <c r="I11" s="22">
        <f>I10</f>
        <v>17503.85</v>
      </c>
      <c r="J11" s="7">
        <f t="shared" si="0"/>
        <v>0.19064155834254562</v>
      </c>
      <c r="K11" s="22">
        <f>K10</f>
        <v>17225.06</v>
      </c>
      <c r="L11" s="7">
        <f t="shared" si="1"/>
        <v>0.1876051429224913</v>
      </c>
      <c r="M11" s="30"/>
    </row>
    <row r="12" spans="1:13" s="28" customFormat="1" ht="51.75" customHeight="1">
      <c r="A12" s="25"/>
      <c r="B12" s="49"/>
      <c r="C12" s="26" t="s">
        <v>16</v>
      </c>
      <c r="D12" s="26" t="s">
        <v>9</v>
      </c>
      <c r="E12" s="27"/>
      <c r="F12" s="27"/>
      <c r="G12" s="27"/>
      <c r="H12" s="22">
        <v>49181.5</v>
      </c>
      <c r="I12" s="22">
        <v>18766.82</v>
      </c>
      <c r="J12" s="7">
        <f t="shared" si="0"/>
        <v>0.38158291227392416</v>
      </c>
      <c r="K12" s="22">
        <v>16140.4</v>
      </c>
      <c r="L12" s="7">
        <f t="shared" si="1"/>
        <v>0.32818031170257106</v>
      </c>
      <c r="M12" s="25"/>
    </row>
    <row r="13" spans="1:13" s="28" customFormat="1" ht="18.75" customHeight="1">
      <c r="A13" s="25"/>
      <c r="B13" s="49"/>
      <c r="C13" s="26" t="s">
        <v>13</v>
      </c>
      <c r="D13" s="29"/>
      <c r="E13" s="27"/>
      <c r="F13" s="27"/>
      <c r="G13" s="27"/>
      <c r="H13" s="22">
        <f>SUM(H12:H12)</f>
        <v>49181.5</v>
      </c>
      <c r="I13" s="22">
        <f>SUM(I12:I12)</f>
        <v>18766.82</v>
      </c>
      <c r="J13" s="7">
        <f t="shared" si="0"/>
        <v>0.38158291227392416</v>
      </c>
      <c r="K13" s="22">
        <f>SUM(K12:K12)</f>
        <v>16140.4</v>
      </c>
      <c r="L13" s="7">
        <f t="shared" si="1"/>
        <v>0.32818031170257106</v>
      </c>
      <c r="M13" s="30"/>
    </row>
    <row r="14" spans="1:13" s="28" customFormat="1" ht="35.25" customHeight="1">
      <c r="A14" s="25"/>
      <c r="B14" s="49"/>
      <c r="C14" s="26" t="s">
        <v>17</v>
      </c>
      <c r="D14" s="26" t="s">
        <v>9</v>
      </c>
      <c r="E14" s="27"/>
      <c r="F14" s="27"/>
      <c r="G14" s="27"/>
      <c r="H14" s="22">
        <v>150</v>
      </c>
      <c r="I14" s="22">
        <v>0</v>
      </c>
      <c r="J14" s="7">
        <f t="shared" si="0"/>
        <v>0</v>
      </c>
      <c r="K14" s="22">
        <v>0</v>
      </c>
      <c r="L14" s="7">
        <f t="shared" si="1"/>
        <v>0</v>
      </c>
      <c r="M14" s="30"/>
    </row>
    <row r="15" spans="1:13" s="28" customFormat="1" ht="16.5" customHeight="1">
      <c r="A15" s="25"/>
      <c r="B15" s="49"/>
      <c r="C15" s="26" t="s">
        <v>13</v>
      </c>
      <c r="D15" s="29"/>
      <c r="E15" s="27"/>
      <c r="F15" s="27"/>
      <c r="G15" s="27"/>
      <c r="H15" s="22">
        <f>SUM(H14)</f>
        <v>150</v>
      </c>
      <c r="I15" s="22">
        <f>SUM(I14)</f>
        <v>0</v>
      </c>
      <c r="J15" s="7">
        <f t="shared" si="0"/>
        <v>0</v>
      </c>
      <c r="K15" s="22">
        <f>SUM(K14)</f>
        <v>0</v>
      </c>
      <c r="L15" s="7">
        <f t="shared" si="1"/>
        <v>0</v>
      </c>
      <c r="M15" s="30"/>
    </row>
    <row r="16" spans="1:13" s="28" customFormat="1" ht="36.75" customHeight="1">
      <c r="A16" s="25"/>
      <c r="B16" s="49"/>
      <c r="C16" s="26" t="s">
        <v>18</v>
      </c>
      <c r="D16" s="26" t="s">
        <v>9</v>
      </c>
      <c r="E16" s="27"/>
      <c r="F16" s="27"/>
      <c r="G16" s="27"/>
      <c r="H16" s="22">
        <v>3500</v>
      </c>
      <c r="I16" s="22">
        <v>1499.4</v>
      </c>
      <c r="J16" s="7">
        <f t="shared" si="0"/>
        <v>0.4284</v>
      </c>
      <c r="K16" s="22">
        <v>1499.2</v>
      </c>
      <c r="L16" s="7">
        <f t="shared" si="1"/>
        <v>0.42834285714285714</v>
      </c>
      <c r="M16" s="25"/>
    </row>
    <row r="17" spans="1:13" s="28" customFormat="1" ht="18.75" customHeight="1">
      <c r="A17" s="25"/>
      <c r="B17" s="49"/>
      <c r="C17" s="26" t="s">
        <v>13</v>
      </c>
      <c r="D17" s="29"/>
      <c r="E17" s="27"/>
      <c r="F17" s="27"/>
      <c r="G17" s="27"/>
      <c r="H17" s="22">
        <f>SUM(H16)</f>
        <v>3500</v>
      </c>
      <c r="I17" s="22">
        <f>SUM(I16)</f>
        <v>1499.4</v>
      </c>
      <c r="J17" s="7">
        <f t="shared" si="0"/>
        <v>0.4284</v>
      </c>
      <c r="K17" s="22">
        <f>SUM(K16)</f>
        <v>1499.2</v>
      </c>
      <c r="L17" s="7">
        <f t="shared" si="1"/>
        <v>0.42834285714285714</v>
      </c>
      <c r="M17" s="30"/>
    </row>
    <row r="18" spans="1:13" s="28" customFormat="1" ht="23.25" customHeight="1">
      <c r="A18" s="25"/>
      <c r="B18" s="49"/>
      <c r="C18" s="49" t="s">
        <v>19</v>
      </c>
      <c r="D18" s="26" t="s">
        <v>8</v>
      </c>
      <c r="E18" s="27"/>
      <c r="F18" s="27"/>
      <c r="G18" s="27"/>
      <c r="H18" s="22">
        <v>109746</v>
      </c>
      <c r="I18" s="22">
        <v>0</v>
      </c>
      <c r="J18" s="7">
        <f t="shared" si="0"/>
        <v>0</v>
      </c>
      <c r="K18" s="22">
        <v>0</v>
      </c>
      <c r="L18" s="7">
        <f t="shared" si="1"/>
        <v>0</v>
      </c>
      <c r="M18" s="25"/>
    </row>
    <row r="19" spans="1:13" s="28" customFormat="1" ht="37.5" customHeight="1">
      <c r="A19" s="25"/>
      <c r="B19" s="49"/>
      <c r="C19" s="49"/>
      <c r="D19" s="26" t="s">
        <v>9</v>
      </c>
      <c r="E19" s="27"/>
      <c r="F19" s="27"/>
      <c r="G19" s="27"/>
      <c r="H19" s="22">
        <v>33025.6</v>
      </c>
      <c r="I19" s="22">
        <v>0</v>
      </c>
      <c r="J19" s="7">
        <f t="shared" si="0"/>
        <v>0</v>
      </c>
      <c r="K19" s="22">
        <v>0</v>
      </c>
      <c r="L19" s="7">
        <f t="shared" si="1"/>
        <v>0</v>
      </c>
      <c r="M19" s="25"/>
    </row>
    <row r="20" spans="1:13" s="28" customFormat="1" ht="16.5" customHeight="1">
      <c r="A20" s="25"/>
      <c r="B20" s="49"/>
      <c r="C20" s="26" t="s">
        <v>13</v>
      </c>
      <c r="D20" s="29"/>
      <c r="E20" s="27"/>
      <c r="F20" s="27"/>
      <c r="G20" s="27"/>
      <c r="H20" s="22">
        <f>SUM(H18:H19)</f>
        <v>142771.6</v>
      </c>
      <c r="I20" s="22">
        <f>SUM(I18:I19)</f>
        <v>0</v>
      </c>
      <c r="J20" s="7">
        <f t="shared" si="0"/>
        <v>0</v>
      </c>
      <c r="K20" s="22">
        <f>SUM(K18:K19)</f>
        <v>0</v>
      </c>
      <c r="L20" s="7">
        <f t="shared" si="1"/>
        <v>0</v>
      </c>
      <c r="M20" s="30"/>
    </row>
    <row r="21" spans="1:13" s="28" customFormat="1" ht="36.75" customHeight="1">
      <c r="A21" s="25"/>
      <c r="B21" s="49"/>
      <c r="C21" s="26" t="s">
        <v>20</v>
      </c>
      <c r="D21" s="26" t="s">
        <v>9</v>
      </c>
      <c r="E21" s="27"/>
      <c r="F21" s="27"/>
      <c r="G21" s="27"/>
      <c r="H21" s="22">
        <v>13942</v>
      </c>
      <c r="I21" s="22">
        <v>4111.36</v>
      </c>
      <c r="J21" s="7">
        <f t="shared" si="0"/>
        <v>0.2948902596471094</v>
      </c>
      <c r="K21" s="22">
        <v>4111.36</v>
      </c>
      <c r="L21" s="7">
        <f t="shared" si="1"/>
        <v>0.2948902596471094</v>
      </c>
      <c r="M21" s="25"/>
    </row>
    <row r="22" spans="1:13" s="28" customFormat="1" ht="18.75" customHeight="1">
      <c r="A22" s="25"/>
      <c r="B22" s="49"/>
      <c r="C22" s="26" t="s">
        <v>13</v>
      </c>
      <c r="D22" s="29"/>
      <c r="E22" s="27"/>
      <c r="F22" s="27"/>
      <c r="G22" s="27"/>
      <c r="H22" s="22">
        <f>SUM(H21)</f>
        <v>13942</v>
      </c>
      <c r="I22" s="22">
        <f>SUM(I21)</f>
        <v>4111.36</v>
      </c>
      <c r="J22" s="7">
        <f t="shared" si="0"/>
        <v>0.2948902596471094</v>
      </c>
      <c r="K22" s="22">
        <f>SUM(K21)</f>
        <v>4111.36</v>
      </c>
      <c r="L22" s="7">
        <f t="shared" si="1"/>
        <v>0.2948902596471094</v>
      </c>
      <c r="M22" s="30"/>
    </row>
    <row r="23" spans="1:13" s="32" customFormat="1" ht="49.5" customHeight="1">
      <c r="A23" s="31"/>
      <c r="B23" s="50">
        <v>2</v>
      </c>
      <c r="C23" s="18" t="s">
        <v>30</v>
      </c>
      <c r="D23" s="18" t="s">
        <v>9</v>
      </c>
      <c r="E23" s="12"/>
      <c r="F23" s="12"/>
      <c r="G23" s="12"/>
      <c r="H23" s="8">
        <v>34003.4</v>
      </c>
      <c r="I23" s="8">
        <v>4835.8</v>
      </c>
      <c r="J23" s="6">
        <f t="shared" si="0"/>
        <v>0.1422151902456813</v>
      </c>
      <c r="K23" s="8">
        <v>3937.3</v>
      </c>
      <c r="L23" s="6">
        <f t="shared" si="1"/>
        <v>0.11579136204026656</v>
      </c>
      <c r="M23" s="31"/>
    </row>
    <row r="24" spans="1:13" s="32" customFormat="1" ht="18.75" customHeight="1">
      <c r="A24" s="31"/>
      <c r="B24" s="50"/>
      <c r="C24" s="18" t="s">
        <v>11</v>
      </c>
      <c r="D24" s="9"/>
      <c r="E24" s="12">
        <v>33436.9</v>
      </c>
      <c r="F24" s="12">
        <f>H23</f>
        <v>34003.4</v>
      </c>
      <c r="G24" s="12">
        <f>E24-F24</f>
        <v>-566.5</v>
      </c>
      <c r="H24" s="8">
        <f>SUM(H23)</f>
        <v>34003.4</v>
      </c>
      <c r="I24" s="8">
        <f>SUM(I23)</f>
        <v>4835.8</v>
      </c>
      <c r="J24" s="6">
        <f t="shared" si="0"/>
        <v>0.1422151902456813</v>
      </c>
      <c r="K24" s="8">
        <f>SUM(K23)</f>
        <v>3937.3</v>
      </c>
      <c r="L24" s="6">
        <f t="shared" si="1"/>
        <v>0.11579136204026656</v>
      </c>
      <c r="M24" s="33"/>
    </row>
    <row r="25" spans="1:13" ht="37.5" customHeight="1">
      <c r="A25" s="1"/>
      <c r="B25" s="50">
        <v>3</v>
      </c>
      <c r="C25" s="50" t="s">
        <v>31</v>
      </c>
      <c r="D25" s="18" t="s">
        <v>9</v>
      </c>
      <c r="E25" s="12"/>
      <c r="F25" s="12"/>
      <c r="G25" s="12"/>
      <c r="H25" s="8">
        <v>1000</v>
      </c>
      <c r="I25" s="8">
        <v>0</v>
      </c>
      <c r="J25" s="6">
        <f t="shared" si="0"/>
        <v>0</v>
      </c>
      <c r="K25" s="8">
        <v>0</v>
      </c>
      <c r="L25" s="6">
        <f t="shared" si="1"/>
        <v>0</v>
      </c>
      <c r="M25" s="5"/>
    </row>
    <row r="26" spans="1:13" ht="32.25" customHeight="1">
      <c r="A26" s="1"/>
      <c r="B26" s="50"/>
      <c r="C26" s="50"/>
      <c r="D26" s="18" t="s">
        <v>10</v>
      </c>
      <c r="E26" s="12"/>
      <c r="F26" s="12"/>
      <c r="G26" s="12"/>
      <c r="H26" s="8">
        <v>480</v>
      </c>
      <c r="I26" s="8">
        <v>0</v>
      </c>
      <c r="J26" s="6">
        <f t="shared" si="0"/>
        <v>0</v>
      </c>
      <c r="K26" s="8">
        <v>0</v>
      </c>
      <c r="L26" s="6">
        <f t="shared" si="1"/>
        <v>0</v>
      </c>
      <c r="M26" s="1"/>
    </row>
    <row r="27" spans="1:13" ht="18.75" customHeight="1">
      <c r="A27" s="1"/>
      <c r="B27" s="50"/>
      <c r="C27" s="18" t="s">
        <v>11</v>
      </c>
      <c r="D27" s="9"/>
      <c r="E27" s="12">
        <v>1000</v>
      </c>
      <c r="F27" s="12">
        <f>H25</f>
        <v>1000</v>
      </c>
      <c r="G27" s="12">
        <f>E27-F27</f>
        <v>0</v>
      </c>
      <c r="H27" s="8">
        <f>SUM(H25:H26)</f>
        <v>1480</v>
      </c>
      <c r="I27" s="8">
        <f>SUM(I25:I26)</f>
        <v>0</v>
      </c>
      <c r="J27" s="6">
        <f t="shared" si="0"/>
        <v>0</v>
      </c>
      <c r="K27" s="8">
        <f>SUM(K25:K26)</f>
        <v>0</v>
      </c>
      <c r="L27" s="6">
        <f t="shared" si="1"/>
        <v>0</v>
      </c>
      <c r="M27" s="5"/>
    </row>
    <row r="28" spans="1:13" ht="24.75" customHeight="1">
      <c r="A28" s="1"/>
      <c r="B28" s="60">
        <v>4</v>
      </c>
      <c r="C28" s="60" t="s">
        <v>32</v>
      </c>
      <c r="D28" s="18" t="s">
        <v>8</v>
      </c>
      <c r="E28" s="12"/>
      <c r="F28" s="12"/>
      <c r="G28" s="12"/>
      <c r="H28" s="8">
        <f>H35</f>
        <v>7670.4</v>
      </c>
      <c r="I28" s="8">
        <f>I35</f>
        <v>0</v>
      </c>
      <c r="J28" s="6">
        <f t="shared" si="0"/>
        <v>0</v>
      </c>
      <c r="K28" s="8">
        <f>K35</f>
        <v>0</v>
      </c>
      <c r="L28" s="6">
        <f t="shared" si="1"/>
        <v>0</v>
      </c>
      <c r="M28" s="1"/>
    </row>
    <row r="29" spans="1:13" s="32" customFormat="1" ht="48" customHeight="1">
      <c r="A29" s="31"/>
      <c r="B29" s="62"/>
      <c r="C29" s="61"/>
      <c r="D29" s="18" t="s">
        <v>9</v>
      </c>
      <c r="E29" s="12"/>
      <c r="F29" s="12"/>
      <c r="G29" s="12"/>
      <c r="H29" s="8">
        <f>H31+H33+H36+H38</f>
        <v>238010.90000000002</v>
      </c>
      <c r="I29" s="8">
        <f>I31+I33+I36+I38</f>
        <v>44772.69</v>
      </c>
      <c r="J29" s="6">
        <f t="shared" si="0"/>
        <v>0.18811193100820173</v>
      </c>
      <c r="K29" s="8">
        <f>K31+K33+K36+K38</f>
        <v>52056.100000000006</v>
      </c>
      <c r="L29" s="6">
        <f t="shared" si="1"/>
        <v>0.21871309255164365</v>
      </c>
      <c r="M29" s="31"/>
    </row>
    <row r="30" spans="1:13" s="32" customFormat="1" ht="15.75" customHeight="1">
      <c r="A30" s="31"/>
      <c r="B30" s="61"/>
      <c r="C30" s="18" t="s">
        <v>11</v>
      </c>
      <c r="D30" s="9"/>
      <c r="E30" s="12">
        <v>299354.065</v>
      </c>
      <c r="F30" s="12">
        <f>H28+H29</f>
        <v>245681.30000000002</v>
      </c>
      <c r="G30" s="12">
        <f>E30-F30</f>
        <v>53672.764999999985</v>
      </c>
      <c r="H30" s="8">
        <f>SUM(H28:H29)</f>
        <v>245681.30000000002</v>
      </c>
      <c r="I30" s="8">
        <f>SUM(I28:I29)</f>
        <v>44772.69</v>
      </c>
      <c r="J30" s="6">
        <f t="shared" si="0"/>
        <v>0.18223890055938324</v>
      </c>
      <c r="K30" s="8">
        <f>SUM(K28:K29)</f>
        <v>52056.100000000006</v>
      </c>
      <c r="L30" s="6">
        <f t="shared" si="1"/>
        <v>0.21188466521465005</v>
      </c>
      <c r="M30" s="33"/>
    </row>
    <row r="31" spans="1:13" s="28" customFormat="1" ht="35.25" customHeight="1">
      <c r="A31" s="25"/>
      <c r="B31" s="49"/>
      <c r="C31" s="26" t="s">
        <v>21</v>
      </c>
      <c r="D31" s="26" t="s">
        <v>9</v>
      </c>
      <c r="E31" s="27"/>
      <c r="F31" s="27"/>
      <c r="G31" s="27"/>
      <c r="H31" s="22">
        <v>79672.6</v>
      </c>
      <c r="I31" s="22">
        <v>14772.39</v>
      </c>
      <c r="J31" s="7">
        <f t="shared" si="0"/>
        <v>0.18541368048739465</v>
      </c>
      <c r="K31" s="22">
        <v>20727</v>
      </c>
      <c r="L31" s="7">
        <f t="shared" si="1"/>
        <v>0.2601521727670491</v>
      </c>
      <c r="M31" s="25"/>
    </row>
    <row r="32" spans="1:13" s="28" customFormat="1" ht="18.75" customHeight="1">
      <c r="A32" s="25"/>
      <c r="B32" s="49"/>
      <c r="C32" s="26" t="s">
        <v>13</v>
      </c>
      <c r="D32" s="34"/>
      <c r="E32" s="35"/>
      <c r="F32" s="35"/>
      <c r="G32" s="35"/>
      <c r="H32" s="22">
        <f>SUM(H31)</f>
        <v>79672.6</v>
      </c>
      <c r="I32" s="22">
        <f>SUM(I31)</f>
        <v>14772.39</v>
      </c>
      <c r="J32" s="7">
        <f t="shared" si="0"/>
        <v>0.18541368048739465</v>
      </c>
      <c r="K32" s="22">
        <f>SUM(K31)</f>
        <v>20727</v>
      </c>
      <c r="L32" s="7">
        <f t="shared" si="1"/>
        <v>0.2601521727670491</v>
      </c>
      <c r="M32" s="30"/>
    </row>
    <row r="33" spans="1:13" s="28" customFormat="1" ht="35.25" customHeight="1">
      <c r="A33" s="25"/>
      <c r="B33" s="49"/>
      <c r="C33" s="26" t="s">
        <v>22</v>
      </c>
      <c r="D33" s="26" t="s">
        <v>9</v>
      </c>
      <c r="E33" s="27"/>
      <c r="F33" s="27"/>
      <c r="G33" s="27"/>
      <c r="H33" s="22">
        <v>142673.5</v>
      </c>
      <c r="I33" s="22">
        <v>26803</v>
      </c>
      <c r="J33" s="7">
        <f t="shared" si="0"/>
        <v>0.1878624972402023</v>
      </c>
      <c r="K33" s="22">
        <v>28131.8</v>
      </c>
      <c r="L33" s="7">
        <f t="shared" si="1"/>
        <v>0.19717606983777647</v>
      </c>
      <c r="M33" s="25"/>
    </row>
    <row r="34" spans="1:13" s="28" customFormat="1" ht="18.75" customHeight="1">
      <c r="A34" s="25"/>
      <c r="B34" s="49"/>
      <c r="C34" s="26" t="s">
        <v>13</v>
      </c>
      <c r="D34" s="34"/>
      <c r="E34" s="35"/>
      <c r="F34" s="35"/>
      <c r="G34" s="35"/>
      <c r="H34" s="22">
        <f>SUM(H33)</f>
        <v>142673.5</v>
      </c>
      <c r="I34" s="22">
        <f>SUM(I33)</f>
        <v>26803</v>
      </c>
      <c r="J34" s="7">
        <f t="shared" si="0"/>
        <v>0.1878624972402023</v>
      </c>
      <c r="K34" s="22">
        <f>SUM(K33)</f>
        <v>28131.8</v>
      </c>
      <c r="L34" s="7">
        <f t="shared" si="1"/>
        <v>0.19717606983777647</v>
      </c>
      <c r="M34" s="30"/>
    </row>
    <row r="35" spans="1:13" s="28" customFormat="1" ht="26.25" customHeight="1">
      <c r="A35" s="25"/>
      <c r="B35" s="53"/>
      <c r="C35" s="53" t="s">
        <v>23</v>
      </c>
      <c r="D35" s="26" t="s">
        <v>8</v>
      </c>
      <c r="E35" s="27"/>
      <c r="F35" s="27"/>
      <c r="G35" s="27"/>
      <c r="H35" s="22">
        <v>7670.4</v>
      </c>
      <c r="I35" s="22">
        <v>0</v>
      </c>
      <c r="J35" s="7">
        <f t="shared" si="0"/>
        <v>0</v>
      </c>
      <c r="K35" s="22">
        <v>0</v>
      </c>
      <c r="L35" s="7">
        <f t="shared" si="1"/>
        <v>0</v>
      </c>
      <c r="M35" s="25"/>
    </row>
    <row r="36" spans="1:13" s="28" customFormat="1" ht="36" customHeight="1">
      <c r="A36" s="25"/>
      <c r="B36" s="59"/>
      <c r="C36" s="54"/>
      <c r="D36" s="26" t="s">
        <v>9</v>
      </c>
      <c r="E36" s="27"/>
      <c r="F36" s="27"/>
      <c r="G36" s="27"/>
      <c r="H36" s="22">
        <v>6407.6</v>
      </c>
      <c r="I36" s="22">
        <v>0</v>
      </c>
      <c r="J36" s="7">
        <f t="shared" si="0"/>
        <v>0</v>
      </c>
      <c r="K36" s="22">
        <v>0</v>
      </c>
      <c r="L36" s="7">
        <f t="shared" si="1"/>
        <v>0</v>
      </c>
      <c r="M36" s="25"/>
    </row>
    <row r="37" spans="1:13" s="28" customFormat="1" ht="18.75" customHeight="1">
      <c r="A37" s="25"/>
      <c r="B37" s="54"/>
      <c r="C37" s="26" t="s">
        <v>13</v>
      </c>
      <c r="D37" s="34"/>
      <c r="E37" s="35"/>
      <c r="F37" s="35"/>
      <c r="G37" s="35"/>
      <c r="H37" s="22">
        <f>SUM(H35:H36)</f>
        <v>14078</v>
      </c>
      <c r="I37" s="22">
        <f>SUM(I35:I36)</f>
        <v>0</v>
      </c>
      <c r="J37" s="7">
        <f t="shared" si="0"/>
        <v>0</v>
      </c>
      <c r="K37" s="22">
        <f>SUM(K35:K36)</f>
        <v>0</v>
      </c>
      <c r="L37" s="7">
        <f t="shared" si="1"/>
        <v>0</v>
      </c>
      <c r="M37" s="30"/>
    </row>
    <row r="38" spans="1:13" s="28" customFormat="1" ht="37.5" customHeight="1">
      <c r="A38" s="25"/>
      <c r="B38" s="49"/>
      <c r="C38" s="26" t="s">
        <v>24</v>
      </c>
      <c r="D38" s="26" t="s">
        <v>9</v>
      </c>
      <c r="E38" s="27"/>
      <c r="F38" s="27"/>
      <c r="G38" s="27"/>
      <c r="H38" s="22">
        <v>9257.2</v>
      </c>
      <c r="I38" s="22">
        <v>3197.3</v>
      </c>
      <c r="J38" s="7">
        <f t="shared" si="0"/>
        <v>0.34538521367152053</v>
      </c>
      <c r="K38" s="22">
        <v>3197.3</v>
      </c>
      <c r="L38" s="7">
        <f t="shared" si="1"/>
        <v>0.34538521367152053</v>
      </c>
      <c r="M38" s="30"/>
    </row>
    <row r="39" spans="1:13" s="28" customFormat="1" ht="18.75" customHeight="1">
      <c r="A39" s="25"/>
      <c r="B39" s="49"/>
      <c r="C39" s="26" t="s">
        <v>13</v>
      </c>
      <c r="D39" s="34"/>
      <c r="E39" s="35"/>
      <c r="F39" s="35"/>
      <c r="G39" s="35"/>
      <c r="H39" s="22">
        <f>SUM(H38)</f>
        <v>9257.2</v>
      </c>
      <c r="I39" s="22">
        <f>SUM(I38)</f>
        <v>3197.3</v>
      </c>
      <c r="J39" s="7">
        <f t="shared" si="0"/>
        <v>0.34538521367152053</v>
      </c>
      <c r="K39" s="22">
        <f>SUM(K38)</f>
        <v>3197.3</v>
      </c>
      <c r="L39" s="7">
        <f t="shared" si="1"/>
        <v>0.34538521367152053</v>
      </c>
      <c r="M39" s="30"/>
    </row>
    <row r="40" spans="1:13" s="32" customFormat="1" ht="25.5" customHeight="1">
      <c r="A40" s="31"/>
      <c r="B40" s="50">
        <v>5</v>
      </c>
      <c r="C40" s="50" t="s">
        <v>78</v>
      </c>
      <c r="D40" s="20" t="s">
        <v>81</v>
      </c>
      <c r="E40" s="12"/>
      <c r="F40" s="12"/>
      <c r="G40" s="12"/>
      <c r="H40" s="8">
        <f>H47</f>
        <v>106335.7</v>
      </c>
      <c r="I40" s="8">
        <f>I47</f>
        <v>0</v>
      </c>
      <c r="J40" s="6">
        <f t="shared" si="0"/>
        <v>0</v>
      </c>
      <c r="K40" s="8">
        <f>K47</f>
        <v>0</v>
      </c>
      <c r="L40" s="6">
        <f t="shared" si="1"/>
        <v>0</v>
      </c>
      <c r="M40" s="31"/>
    </row>
    <row r="41" spans="1:13" s="32" customFormat="1" ht="25.5" customHeight="1">
      <c r="A41" s="31"/>
      <c r="B41" s="50"/>
      <c r="C41" s="50"/>
      <c r="D41" s="20" t="s">
        <v>8</v>
      </c>
      <c r="E41" s="12"/>
      <c r="F41" s="12"/>
      <c r="G41" s="12"/>
      <c r="H41" s="8">
        <f>H44+H48+H51</f>
        <v>2414121.1399999997</v>
      </c>
      <c r="I41" s="8">
        <f>I44+I48+I51</f>
        <v>473381.43999999994</v>
      </c>
      <c r="J41" s="6">
        <f t="shared" si="0"/>
        <v>0.19608851940213737</v>
      </c>
      <c r="K41" s="8">
        <f>K44+K48+K51</f>
        <v>473381.43999999994</v>
      </c>
      <c r="L41" s="6">
        <f t="shared" si="1"/>
        <v>0.19608851940213737</v>
      </c>
      <c r="M41" s="31"/>
    </row>
    <row r="42" spans="1:13" s="32" customFormat="1" ht="37.5" customHeight="1">
      <c r="A42" s="31"/>
      <c r="B42" s="50"/>
      <c r="C42" s="50"/>
      <c r="D42" s="18" t="s">
        <v>9</v>
      </c>
      <c r="E42" s="12"/>
      <c r="F42" s="12"/>
      <c r="G42" s="12"/>
      <c r="H42" s="8">
        <f>H45+H49+H52+H54</f>
        <v>852751.76</v>
      </c>
      <c r="I42" s="8">
        <f>I45+I49+I52+I54</f>
        <v>174045.06999999998</v>
      </c>
      <c r="J42" s="6">
        <f t="shared" si="0"/>
        <v>0.20409816568423145</v>
      </c>
      <c r="K42" s="8">
        <f>K45+K49+K52+K54</f>
        <v>174045.06999999998</v>
      </c>
      <c r="L42" s="6">
        <f t="shared" si="1"/>
        <v>0.20409816568423145</v>
      </c>
      <c r="M42" s="31"/>
    </row>
    <row r="43" spans="1:13" s="32" customFormat="1" ht="18.75" customHeight="1">
      <c r="A43" s="31"/>
      <c r="B43" s="50"/>
      <c r="C43" s="18" t="s">
        <v>11</v>
      </c>
      <c r="D43" s="9"/>
      <c r="E43" s="12">
        <v>2745178.16</v>
      </c>
      <c r="F43" s="12">
        <f>H40+H42</f>
        <v>959087.46</v>
      </c>
      <c r="G43" s="12">
        <f>E43-F43</f>
        <v>1786090.7000000002</v>
      </c>
      <c r="H43" s="8">
        <f>SUM(H40:H42)</f>
        <v>3373208.5999999996</v>
      </c>
      <c r="I43" s="8">
        <f>SUM(I40:I42)</f>
        <v>647426.5099999999</v>
      </c>
      <c r="J43" s="6">
        <f t="shared" si="0"/>
        <v>0.191931951673549</v>
      </c>
      <c r="K43" s="8">
        <f>SUM(K40:K42)</f>
        <v>647426.5099999999</v>
      </c>
      <c r="L43" s="6">
        <f t="shared" si="1"/>
        <v>0.191931951673549</v>
      </c>
      <c r="M43" s="33"/>
    </row>
    <row r="44" spans="1:13" ht="27" customHeight="1">
      <c r="A44" s="1"/>
      <c r="B44" s="40"/>
      <c r="C44" s="40" t="s">
        <v>25</v>
      </c>
      <c r="D44" s="2" t="s">
        <v>8</v>
      </c>
      <c r="E44" s="13"/>
      <c r="F44" s="13"/>
      <c r="G44" s="13"/>
      <c r="H44" s="3">
        <v>750427</v>
      </c>
      <c r="I44" s="3">
        <v>181359.52</v>
      </c>
      <c r="J44" s="7">
        <f t="shared" si="0"/>
        <v>0.24167509964326975</v>
      </c>
      <c r="K44" s="3">
        <v>181359.52</v>
      </c>
      <c r="L44" s="7">
        <f t="shared" si="1"/>
        <v>0.24167509964326975</v>
      </c>
      <c r="M44" s="1"/>
    </row>
    <row r="45" spans="1:13" ht="36.75" customHeight="1">
      <c r="A45" s="1"/>
      <c r="B45" s="40"/>
      <c r="C45" s="40"/>
      <c r="D45" s="2" t="s">
        <v>9</v>
      </c>
      <c r="E45" s="13"/>
      <c r="F45" s="13"/>
      <c r="G45" s="13"/>
      <c r="H45" s="3">
        <v>355958.7</v>
      </c>
      <c r="I45" s="3">
        <v>85096.64</v>
      </c>
      <c r="J45" s="7">
        <f t="shared" si="0"/>
        <v>0.23906323963987955</v>
      </c>
      <c r="K45" s="3">
        <v>85096.64</v>
      </c>
      <c r="L45" s="7">
        <f t="shared" si="1"/>
        <v>0.23906323963987955</v>
      </c>
      <c r="M45" s="1"/>
    </row>
    <row r="46" spans="1:13" ht="18.75" customHeight="1">
      <c r="A46" s="1"/>
      <c r="B46" s="40"/>
      <c r="C46" s="2" t="s">
        <v>13</v>
      </c>
      <c r="D46" s="4"/>
      <c r="E46" s="15"/>
      <c r="F46" s="15"/>
      <c r="G46" s="15"/>
      <c r="H46" s="3">
        <f>SUM(H44:H45)</f>
        <v>1106385.7</v>
      </c>
      <c r="I46" s="3">
        <f>SUM(I44:I45)</f>
        <v>266456.16</v>
      </c>
      <c r="J46" s="7">
        <f t="shared" si="0"/>
        <v>0.2408347830236779</v>
      </c>
      <c r="K46" s="3">
        <f>SUM(K44:K45)</f>
        <v>266456.16</v>
      </c>
      <c r="L46" s="7">
        <f t="shared" si="1"/>
        <v>0.2408347830236779</v>
      </c>
      <c r="M46" s="5"/>
    </row>
    <row r="47" spans="1:13" ht="27.75" customHeight="1">
      <c r="A47" s="1"/>
      <c r="B47" s="40"/>
      <c r="C47" s="40" t="s">
        <v>26</v>
      </c>
      <c r="D47" s="2" t="s">
        <v>7</v>
      </c>
      <c r="E47" s="13"/>
      <c r="F47" s="13"/>
      <c r="G47" s="13"/>
      <c r="H47" s="3">
        <v>106335.7</v>
      </c>
      <c r="I47" s="3">
        <v>0</v>
      </c>
      <c r="J47" s="7">
        <f t="shared" si="0"/>
        <v>0</v>
      </c>
      <c r="K47" s="3">
        <v>0</v>
      </c>
      <c r="L47" s="7">
        <f t="shared" si="1"/>
        <v>0</v>
      </c>
      <c r="M47" s="1"/>
    </row>
    <row r="48" spans="1:13" ht="27.75" customHeight="1">
      <c r="A48" s="1"/>
      <c r="B48" s="40"/>
      <c r="C48" s="40"/>
      <c r="D48" s="2" t="s">
        <v>8</v>
      </c>
      <c r="E48" s="13"/>
      <c r="F48" s="13"/>
      <c r="G48" s="13"/>
      <c r="H48" s="3">
        <v>1663532.14</v>
      </c>
      <c r="I48" s="3">
        <v>291859.92</v>
      </c>
      <c r="J48" s="7">
        <f t="shared" si="0"/>
        <v>0.17544591594124537</v>
      </c>
      <c r="K48" s="3">
        <v>291859.92</v>
      </c>
      <c r="L48" s="7">
        <f t="shared" si="1"/>
        <v>0.17544591594124537</v>
      </c>
      <c r="M48" s="1"/>
    </row>
    <row r="49" spans="1:13" ht="40.5" customHeight="1">
      <c r="A49" s="1"/>
      <c r="B49" s="40"/>
      <c r="C49" s="40"/>
      <c r="D49" s="2" t="s">
        <v>9</v>
      </c>
      <c r="E49" s="13"/>
      <c r="F49" s="13"/>
      <c r="G49" s="13"/>
      <c r="H49" s="3">
        <v>288619.46</v>
      </c>
      <c r="I49" s="3">
        <v>64062.78</v>
      </c>
      <c r="J49" s="7">
        <f t="shared" si="0"/>
        <v>0.22196278795615512</v>
      </c>
      <c r="K49" s="3">
        <v>64062.78</v>
      </c>
      <c r="L49" s="7">
        <f t="shared" si="1"/>
        <v>0.22196278795615512</v>
      </c>
      <c r="M49" s="1"/>
    </row>
    <row r="50" spans="1:13" ht="18.75" customHeight="1">
      <c r="A50" s="1"/>
      <c r="B50" s="40"/>
      <c r="C50" s="2" t="s">
        <v>13</v>
      </c>
      <c r="D50" s="4"/>
      <c r="E50" s="15"/>
      <c r="F50" s="15"/>
      <c r="G50" s="15"/>
      <c r="H50" s="3">
        <f>SUM(H47:H49)</f>
        <v>2058487.2999999998</v>
      </c>
      <c r="I50" s="3">
        <f>SUM(I47:I49)</f>
        <v>355922.69999999995</v>
      </c>
      <c r="J50" s="7">
        <f t="shared" si="0"/>
        <v>0.17290497735885957</v>
      </c>
      <c r="K50" s="3">
        <f>SUM(K47:K49)</f>
        <v>355922.69999999995</v>
      </c>
      <c r="L50" s="7">
        <f t="shared" si="1"/>
        <v>0.17290497735885957</v>
      </c>
      <c r="M50" s="5"/>
    </row>
    <row r="51" spans="1:13" ht="33.75" customHeight="1">
      <c r="A51" s="1"/>
      <c r="B51" s="40"/>
      <c r="C51" s="41" t="s">
        <v>27</v>
      </c>
      <c r="D51" s="2" t="s">
        <v>8</v>
      </c>
      <c r="E51" s="13"/>
      <c r="F51" s="13"/>
      <c r="G51" s="13"/>
      <c r="H51" s="3">
        <v>162</v>
      </c>
      <c r="I51" s="3">
        <v>162</v>
      </c>
      <c r="J51" s="7">
        <f t="shared" si="0"/>
        <v>1</v>
      </c>
      <c r="K51" s="3">
        <v>162</v>
      </c>
      <c r="L51" s="7">
        <f t="shared" si="1"/>
        <v>1</v>
      </c>
      <c r="M51" s="1"/>
    </row>
    <row r="52" spans="1:13" ht="33.75" customHeight="1">
      <c r="A52" s="1"/>
      <c r="B52" s="40"/>
      <c r="C52" s="42"/>
      <c r="D52" s="2" t="s">
        <v>9</v>
      </c>
      <c r="E52" s="13"/>
      <c r="F52" s="13"/>
      <c r="G52" s="13"/>
      <c r="H52" s="3">
        <v>143514.4</v>
      </c>
      <c r="I52" s="3">
        <v>15645.03</v>
      </c>
      <c r="J52" s="7">
        <f t="shared" si="0"/>
        <v>0.10901365995328692</v>
      </c>
      <c r="K52" s="3">
        <v>15645.03</v>
      </c>
      <c r="L52" s="7">
        <f t="shared" si="1"/>
        <v>0.10901365995328692</v>
      </c>
      <c r="M52" s="1"/>
    </row>
    <row r="53" spans="1:13" ht="18.75" customHeight="1">
      <c r="A53" s="1"/>
      <c r="B53" s="40"/>
      <c r="C53" s="2" t="s">
        <v>13</v>
      </c>
      <c r="D53" s="4"/>
      <c r="E53" s="15"/>
      <c r="F53" s="15"/>
      <c r="G53" s="15"/>
      <c r="H53" s="3">
        <f>SUM(H51:H52)</f>
        <v>143676.4</v>
      </c>
      <c r="I53" s="3">
        <f>SUM(I51:I52)</f>
        <v>15807.03</v>
      </c>
      <c r="J53" s="7">
        <f t="shared" si="0"/>
        <v>0.11001827718400517</v>
      </c>
      <c r="K53" s="3">
        <f>SUM(K51:K52)</f>
        <v>15807.03</v>
      </c>
      <c r="L53" s="7">
        <f t="shared" si="1"/>
        <v>0.11001827718400517</v>
      </c>
      <c r="M53" s="5"/>
    </row>
    <row r="54" spans="1:13" ht="36.75" customHeight="1">
      <c r="A54" s="1"/>
      <c r="B54" s="40"/>
      <c r="C54" s="2" t="s">
        <v>24</v>
      </c>
      <c r="D54" s="2" t="s">
        <v>9</v>
      </c>
      <c r="E54" s="13"/>
      <c r="F54" s="13"/>
      <c r="G54" s="13"/>
      <c r="H54" s="3">
        <v>64659.2</v>
      </c>
      <c r="I54" s="3">
        <v>9240.62</v>
      </c>
      <c r="J54" s="7">
        <f t="shared" si="0"/>
        <v>0.14291268682569536</v>
      </c>
      <c r="K54" s="3">
        <v>9240.62</v>
      </c>
      <c r="L54" s="7">
        <f t="shared" si="1"/>
        <v>0.14291268682569536</v>
      </c>
      <c r="M54" s="1"/>
    </row>
    <row r="55" spans="1:13" ht="16.5" customHeight="1">
      <c r="A55" s="1"/>
      <c r="B55" s="40"/>
      <c r="C55" s="2" t="s">
        <v>13</v>
      </c>
      <c r="D55" s="4"/>
      <c r="E55" s="15"/>
      <c r="F55" s="15"/>
      <c r="G55" s="15"/>
      <c r="H55" s="3">
        <f>SUM(H54)</f>
        <v>64659.2</v>
      </c>
      <c r="I55" s="3">
        <f>SUM(I54)</f>
        <v>9240.62</v>
      </c>
      <c r="J55" s="7">
        <f t="shared" si="0"/>
        <v>0.14291268682569536</v>
      </c>
      <c r="K55" s="3">
        <f>SUM(K54)</f>
        <v>9240.62</v>
      </c>
      <c r="L55" s="7">
        <f t="shared" si="1"/>
        <v>0.14291268682569536</v>
      </c>
      <c r="M55" s="5"/>
    </row>
    <row r="56" spans="1:13" s="32" customFormat="1" ht="100.5" customHeight="1">
      <c r="A56" s="31"/>
      <c r="B56" s="50">
        <v>6</v>
      </c>
      <c r="C56" s="20" t="s">
        <v>33</v>
      </c>
      <c r="D56" s="20" t="s">
        <v>9</v>
      </c>
      <c r="E56" s="12"/>
      <c r="F56" s="12"/>
      <c r="G56" s="12"/>
      <c r="H56" s="8">
        <v>71387</v>
      </c>
      <c r="I56" s="8">
        <v>13941.01</v>
      </c>
      <c r="J56" s="6">
        <f t="shared" si="0"/>
        <v>0.19528779749814393</v>
      </c>
      <c r="K56" s="8">
        <v>13941.01</v>
      </c>
      <c r="L56" s="6">
        <f t="shared" si="1"/>
        <v>0.19528779749814393</v>
      </c>
      <c r="M56" s="31"/>
    </row>
    <row r="57" spans="1:13" s="32" customFormat="1" ht="18.75" customHeight="1">
      <c r="A57" s="31"/>
      <c r="B57" s="50"/>
      <c r="C57" s="18" t="s">
        <v>11</v>
      </c>
      <c r="D57" s="9"/>
      <c r="E57" s="12">
        <v>76050.18</v>
      </c>
      <c r="F57" s="12" t="e">
        <f>H56+#REF!</f>
        <v>#REF!</v>
      </c>
      <c r="G57" s="12" t="e">
        <f>E57-F57</f>
        <v>#REF!</v>
      </c>
      <c r="H57" s="8">
        <f>SUM(H56:H56)</f>
        <v>71387</v>
      </c>
      <c r="I57" s="8">
        <f>SUM(I56:I56)</f>
        <v>13941.01</v>
      </c>
      <c r="J57" s="6">
        <f t="shared" si="0"/>
        <v>0.19528779749814393</v>
      </c>
      <c r="K57" s="8">
        <f>SUM(K56:K56)</f>
        <v>13941.01</v>
      </c>
      <c r="L57" s="6">
        <f t="shared" si="1"/>
        <v>0.19528779749814393</v>
      </c>
      <c r="M57" s="33"/>
    </row>
    <row r="58" spans="1:13" ht="69.75" customHeight="1">
      <c r="A58" s="1"/>
      <c r="B58" s="50">
        <v>7</v>
      </c>
      <c r="C58" s="38" t="s">
        <v>87</v>
      </c>
      <c r="D58" s="18" t="s">
        <v>9</v>
      </c>
      <c r="E58" s="12"/>
      <c r="F58" s="12"/>
      <c r="G58" s="12"/>
      <c r="H58" s="8">
        <v>26119.03</v>
      </c>
      <c r="I58" s="8">
        <v>255.98</v>
      </c>
      <c r="J58" s="6">
        <f t="shared" si="0"/>
        <v>0.009800517094241248</v>
      </c>
      <c r="K58" s="8">
        <v>0</v>
      </c>
      <c r="L58" s="6">
        <f t="shared" si="1"/>
        <v>0</v>
      </c>
      <c r="M58" s="1"/>
    </row>
    <row r="59" spans="1:13" ht="18" customHeight="1">
      <c r="A59" s="1"/>
      <c r="B59" s="50"/>
      <c r="C59" s="18" t="s">
        <v>11</v>
      </c>
      <c r="D59" s="9"/>
      <c r="E59" s="12">
        <v>13588.066</v>
      </c>
      <c r="F59" s="12">
        <f>H58</f>
        <v>26119.03</v>
      </c>
      <c r="G59" s="12">
        <f>E59-F59</f>
        <v>-12530.963999999998</v>
      </c>
      <c r="H59" s="8">
        <f>SUM(H58)</f>
        <v>26119.03</v>
      </c>
      <c r="I59" s="8">
        <f>SUM(I58)</f>
        <v>255.98</v>
      </c>
      <c r="J59" s="6">
        <f t="shared" si="0"/>
        <v>0.009800517094241248</v>
      </c>
      <c r="K59" s="8">
        <f>SUM(K58)</f>
        <v>0</v>
      </c>
      <c r="L59" s="6">
        <f t="shared" si="1"/>
        <v>0</v>
      </c>
      <c r="M59" s="5"/>
    </row>
    <row r="60" spans="1:13" s="32" customFormat="1" ht="47.25" customHeight="1">
      <c r="A60" s="31"/>
      <c r="B60" s="50">
        <v>8</v>
      </c>
      <c r="C60" s="38" t="s">
        <v>88</v>
      </c>
      <c r="D60" s="18" t="s">
        <v>9</v>
      </c>
      <c r="E60" s="12"/>
      <c r="F60" s="12"/>
      <c r="G60" s="12"/>
      <c r="H60" s="8">
        <v>748.05</v>
      </c>
      <c r="I60" s="8">
        <v>48.24</v>
      </c>
      <c r="J60" s="6">
        <f t="shared" si="0"/>
        <v>0.06448766793663525</v>
      </c>
      <c r="K60" s="8">
        <v>0</v>
      </c>
      <c r="L60" s="6">
        <f t="shared" si="1"/>
        <v>0</v>
      </c>
      <c r="M60" s="31"/>
    </row>
    <row r="61" spans="1:13" s="32" customFormat="1" ht="18.75" customHeight="1">
      <c r="A61" s="31"/>
      <c r="B61" s="50"/>
      <c r="C61" s="18" t="s">
        <v>11</v>
      </c>
      <c r="D61" s="9"/>
      <c r="E61" s="12">
        <v>749.4</v>
      </c>
      <c r="F61" s="12">
        <f>H60</f>
        <v>748.05</v>
      </c>
      <c r="G61" s="12">
        <f>E61-F61</f>
        <v>1.3500000000000227</v>
      </c>
      <c r="H61" s="8">
        <f>SUM(H60)</f>
        <v>748.05</v>
      </c>
      <c r="I61" s="8">
        <f>SUM(I60)</f>
        <v>48.24</v>
      </c>
      <c r="J61" s="6">
        <f t="shared" si="0"/>
        <v>0.06448766793663525</v>
      </c>
      <c r="K61" s="8">
        <f>SUM(K60)</f>
        <v>0</v>
      </c>
      <c r="L61" s="6">
        <f t="shared" si="1"/>
        <v>0</v>
      </c>
      <c r="M61" s="33"/>
    </row>
    <row r="62" spans="1:13" s="32" customFormat="1" ht="37.5" customHeight="1">
      <c r="A62" s="31"/>
      <c r="B62" s="50">
        <v>9</v>
      </c>
      <c r="C62" s="50" t="s">
        <v>34</v>
      </c>
      <c r="D62" s="18" t="s">
        <v>9</v>
      </c>
      <c r="E62" s="12"/>
      <c r="F62" s="12"/>
      <c r="G62" s="12"/>
      <c r="H62" s="8">
        <f>H65+H68+H71+H74+H77</f>
        <v>26005.7</v>
      </c>
      <c r="I62" s="8">
        <f>I65+I68+I71+I74+I77</f>
        <v>4796.0599999999995</v>
      </c>
      <c r="J62" s="6">
        <f t="shared" si="0"/>
        <v>0.18442341486674071</v>
      </c>
      <c r="K62" s="8">
        <f>K65+K68+K71+K74+K77</f>
        <v>4796.0599999999995</v>
      </c>
      <c r="L62" s="6">
        <f t="shared" si="1"/>
        <v>0.18442341486674071</v>
      </c>
      <c r="M62" s="33"/>
    </row>
    <row r="63" spans="1:13" s="32" customFormat="1" ht="17.25" customHeight="1">
      <c r="A63" s="31"/>
      <c r="B63" s="50"/>
      <c r="C63" s="50"/>
      <c r="D63" s="18" t="s">
        <v>10</v>
      </c>
      <c r="E63" s="12"/>
      <c r="F63" s="12"/>
      <c r="G63" s="12"/>
      <c r="H63" s="8">
        <f>H66+H69+H72+H75</f>
        <v>21556.8</v>
      </c>
      <c r="I63" s="8">
        <f>I66+I69+I72+I75</f>
        <v>4742.349999999999</v>
      </c>
      <c r="J63" s="6">
        <f t="shared" si="0"/>
        <v>0.21999322719513098</v>
      </c>
      <c r="K63" s="8">
        <f>K66+K69+K72+K75</f>
        <v>5045.95</v>
      </c>
      <c r="L63" s="6">
        <f t="shared" si="1"/>
        <v>0.23407695019668967</v>
      </c>
      <c r="M63" s="31"/>
    </row>
    <row r="64" spans="1:13" s="32" customFormat="1" ht="18" customHeight="1">
      <c r="A64" s="31"/>
      <c r="B64" s="50"/>
      <c r="C64" s="18" t="s">
        <v>11</v>
      </c>
      <c r="D64" s="9"/>
      <c r="E64" s="12">
        <v>29762</v>
      </c>
      <c r="F64" s="12">
        <f>H62</f>
        <v>26005.7</v>
      </c>
      <c r="G64" s="12">
        <f>E64-F64</f>
        <v>3756.2999999999993</v>
      </c>
      <c r="H64" s="8">
        <f>SUM(H62:H63)</f>
        <v>47562.5</v>
      </c>
      <c r="I64" s="8">
        <f>SUM(I62:I63)</f>
        <v>9538.41</v>
      </c>
      <c r="J64" s="6">
        <f t="shared" si="0"/>
        <v>0.20054475689881734</v>
      </c>
      <c r="K64" s="8">
        <f>SUM(K62:K63)</f>
        <v>9842.009999999998</v>
      </c>
      <c r="L64" s="6">
        <f t="shared" si="1"/>
        <v>0.20692793692509853</v>
      </c>
      <c r="M64" s="33"/>
    </row>
    <row r="65" spans="1:13" ht="37.5" customHeight="1">
      <c r="A65" s="1"/>
      <c r="B65" s="40"/>
      <c r="C65" s="40" t="s">
        <v>39</v>
      </c>
      <c r="D65" s="2" t="s">
        <v>9</v>
      </c>
      <c r="E65" s="13"/>
      <c r="F65" s="13"/>
      <c r="G65" s="13"/>
      <c r="H65" s="22">
        <v>17713</v>
      </c>
      <c r="I65" s="22">
        <v>4072.8</v>
      </c>
      <c r="J65" s="7">
        <f t="shared" si="0"/>
        <v>0.22993281770451082</v>
      </c>
      <c r="K65" s="22">
        <v>4072.8</v>
      </c>
      <c r="L65" s="7">
        <f t="shared" si="1"/>
        <v>0.22993281770451082</v>
      </c>
      <c r="M65" s="1"/>
    </row>
    <row r="66" spans="1:13" ht="16.5" customHeight="1">
      <c r="A66" s="1"/>
      <c r="B66" s="40"/>
      <c r="C66" s="40"/>
      <c r="D66" s="2" t="s">
        <v>10</v>
      </c>
      <c r="E66" s="13"/>
      <c r="F66" s="13"/>
      <c r="G66" s="13"/>
      <c r="H66" s="22">
        <v>1036.8</v>
      </c>
      <c r="I66" s="22">
        <v>32.4</v>
      </c>
      <c r="J66" s="7">
        <f t="shared" si="0"/>
        <v>0.03125</v>
      </c>
      <c r="K66" s="22">
        <v>336</v>
      </c>
      <c r="L66" s="7">
        <f t="shared" si="1"/>
        <v>0.32407407407407407</v>
      </c>
      <c r="M66" s="1"/>
    </row>
    <row r="67" spans="1:13" ht="18.75" customHeight="1">
      <c r="A67" s="1"/>
      <c r="B67" s="40"/>
      <c r="C67" s="2" t="s">
        <v>13</v>
      </c>
      <c r="D67" s="4"/>
      <c r="E67" s="15"/>
      <c r="F67" s="15"/>
      <c r="G67" s="15"/>
      <c r="H67" s="22">
        <f>SUM(H65:H66)</f>
        <v>18749.8</v>
      </c>
      <c r="I67" s="22">
        <f>SUM(I65:I66)</f>
        <v>4105.2</v>
      </c>
      <c r="J67" s="7">
        <f t="shared" si="0"/>
        <v>0.21894633542757788</v>
      </c>
      <c r="K67" s="22">
        <f>SUM(K65:K66)</f>
        <v>4408.8</v>
      </c>
      <c r="L67" s="7">
        <f t="shared" si="1"/>
        <v>0.23513850814408688</v>
      </c>
      <c r="M67" s="5"/>
    </row>
    <row r="68" spans="1:13" ht="38.25" customHeight="1">
      <c r="A68" s="1"/>
      <c r="B68" s="40"/>
      <c r="C68" s="41" t="s">
        <v>40</v>
      </c>
      <c r="D68" s="2" t="s">
        <v>9</v>
      </c>
      <c r="E68" s="13"/>
      <c r="F68" s="13"/>
      <c r="G68" s="13"/>
      <c r="H68" s="3">
        <v>726.5</v>
      </c>
      <c r="I68" s="3">
        <v>0</v>
      </c>
      <c r="J68" s="7">
        <f t="shared" si="0"/>
        <v>0</v>
      </c>
      <c r="K68" s="3">
        <v>0</v>
      </c>
      <c r="L68" s="7">
        <f t="shared" si="1"/>
        <v>0</v>
      </c>
      <c r="M68" s="1"/>
    </row>
    <row r="69" spans="1:13" ht="16.5" customHeight="1">
      <c r="A69" s="1"/>
      <c r="B69" s="40"/>
      <c r="C69" s="42"/>
      <c r="D69" s="2" t="s">
        <v>10</v>
      </c>
      <c r="E69" s="13"/>
      <c r="F69" s="13"/>
      <c r="G69" s="13"/>
      <c r="H69" s="22">
        <v>200</v>
      </c>
      <c r="I69" s="22">
        <v>35</v>
      </c>
      <c r="J69" s="7">
        <f>I69/H69</f>
        <v>0.175</v>
      </c>
      <c r="K69" s="22">
        <v>35</v>
      </c>
      <c r="L69" s="7">
        <f>K69/H69</f>
        <v>0.175</v>
      </c>
      <c r="M69" s="1"/>
    </row>
    <row r="70" spans="1:13" ht="15.75" customHeight="1">
      <c r="A70" s="1"/>
      <c r="B70" s="40"/>
      <c r="C70" s="2" t="s">
        <v>13</v>
      </c>
      <c r="D70" s="4"/>
      <c r="E70" s="15"/>
      <c r="F70" s="15"/>
      <c r="G70" s="15"/>
      <c r="H70" s="3">
        <f>SUM(H68)</f>
        <v>726.5</v>
      </c>
      <c r="I70" s="3">
        <f>SUM(I68)</f>
        <v>0</v>
      </c>
      <c r="J70" s="7">
        <f aca="true" t="shared" si="2" ref="J70:J134">I70/H70</f>
        <v>0</v>
      </c>
      <c r="K70" s="3">
        <v>168.36</v>
      </c>
      <c r="L70" s="7">
        <f aca="true" t="shared" si="3" ref="L70:L134">K70/H70</f>
        <v>0.23174122505161737</v>
      </c>
      <c r="M70" s="5"/>
    </row>
    <row r="71" spans="1:13" ht="36" customHeight="1">
      <c r="A71" s="1"/>
      <c r="B71" s="40"/>
      <c r="C71" s="40" t="s">
        <v>41</v>
      </c>
      <c r="D71" s="2" t="s">
        <v>9</v>
      </c>
      <c r="E71" s="13"/>
      <c r="F71" s="13"/>
      <c r="G71" s="13"/>
      <c r="H71" s="3">
        <v>3290.7</v>
      </c>
      <c r="I71" s="3">
        <v>77.45</v>
      </c>
      <c r="J71" s="7">
        <f t="shared" si="2"/>
        <v>0.023536025769593096</v>
      </c>
      <c r="K71" s="3">
        <v>77.45</v>
      </c>
      <c r="L71" s="7">
        <f t="shared" si="3"/>
        <v>0.023536025769593096</v>
      </c>
      <c r="M71" s="1"/>
    </row>
    <row r="72" spans="1:13" ht="18.75" customHeight="1">
      <c r="A72" s="1"/>
      <c r="B72" s="40"/>
      <c r="C72" s="40"/>
      <c r="D72" s="2" t="s">
        <v>10</v>
      </c>
      <c r="E72" s="13"/>
      <c r="F72" s="13"/>
      <c r="G72" s="13"/>
      <c r="H72" s="3">
        <v>20020</v>
      </c>
      <c r="I72" s="3">
        <v>4593.45</v>
      </c>
      <c r="J72" s="7">
        <f t="shared" si="2"/>
        <v>0.22944305694305694</v>
      </c>
      <c r="K72" s="3">
        <v>4593.45</v>
      </c>
      <c r="L72" s="7">
        <f t="shared" si="3"/>
        <v>0.22944305694305694</v>
      </c>
      <c r="M72" s="1"/>
    </row>
    <row r="73" spans="1:13" ht="18.75" customHeight="1">
      <c r="A73" s="1"/>
      <c r="B73" s="40"/>
      <c r="C73" s="2" t="s">
        <v>13</v>
      </c>
      <c r="D73" s="4"/>
      <c r="E73" s="15"/>
      <c r="F73" s="15"/>
      <c r="G73" s="15"/>
      <c r="H73" s="3">
        <f>SUM(H71:H72)</f>
        <v>23310.7</v>
      </c>
      <c r="I73" s="3">
        <f>SUM(I71:I72)</f>
        <v>4670.9</v>
      </c>
      <c r="J73" s="7">
        <f t="shared" si="2"/>
        <v>0.20037579309072656</v>
      </c>
      <c r="K73" s="3">
        <f>SUM(K71:K72)</f>
        <v>4670.9</v>
      </c>
      <c r="L73" s="7">
        <f t="shared" si="3"/>
        <v>0.20037579309072656</v>
      </c>
      <c r="M73" s="5"/>
    </row>
    <row r="74" spans="1:13" ht="36.75" customHeight="1">
      <c r="A74" s="1"/>
      <c r="B74" s="40"/>
      <c r="C74" s="40" t="s">
        <v>42</v>
      </c>
      <c r="D74" s="2" t="s">
        <v>9</v>
      </c>
      <c r="E74" s="13"/>
      <c r="F74" s="13"/>
      <c r="G74" s="13"/>
      <c r="H74" s="3">
        <v>524</v>
      </c>
      <c r="I74" s="3">
        <v>0</v>
      </c>
      <c r="J74" s="7">
        <f t="shared" si="2"/>
        <v>0</v>
      </c>
      <c r="K74" s="3">
        <v>0</v>
      </c>
      <c r="L74" s="7">
        <f t="shared" si="3"/>
        <v>0</v>
      </c>
      <c r="M74" s="1"/>
    </row>
    <row r="75" spans="1:13" ht="15" customHeight="1">
      <c r="A75" s="1"/>
      <c r="B75" s="40"/>
      <c r="C75" s="40"/>
      <c r="D75" s="2" t="s">
        <v>10</v>
      </c>
      <c r="E75" s="13"/>
      <c r="F75" s="13"/>
      <c r="G75" s="13"/>
      <c r="H75" s="3">
        <v>300</v>
      </c>
      <c r="I75" s="3">
        <v>81.5</v>
      </c>
      <c r="J75" s="7">
        <f t="shared" si="2"/>
        <v>0.27166666666666667</v>
      </c>
      <c r="K75" s="3">
        <v>81.5</v>
      </c>
      <c r="L75" s="7">
        <f t="shared" si="3"/>
        <v>0.27166666666666667</v>
      </c>
      <c r="M75" s="1"/>
    </row>
    <row r="76" spans="1:13" ht="18.75" customHeight="1">
      <c r="A76" s="1"/>
      <c r="B76" s="40"/>
      <c r="C76" s="2" t="s">
        <v>13</v>
      </c>
      <c r="D76" s="4"/>
      <c r="E76" s="15"/>
      <c r="F76" s="15"/>
      <c r="G76" s="15"/>
      <c r="H76" s="3">
        <f>SUM(H74:H75)</f>
        <v>824</v>
      </c>
      <c r="I76" s="3">
        <f>SUM(I74:I75)</f>
        <v>81.5</v>
      </c>
      <c r="J76" s="7">
        <f t="shared" si="2"/>
        <v>0.09890776699029126</v>
      </c>
      <c r="K76" s="3">
        <f>SUM(K74:K75)</f>
        <v>81.5</v>
      </c>
      <c r="L76" s="7">
        <f t="shared" si="3"/>
        <v>0.09890776699029126</v>
      </c>
      <c r="M76" s="5"/>
    </row>
    <row r="77" spans="1:13" ht="36.75" customHeight="1">
      <c r="A77" s="1"/>
      <c r="B77" s="40"/>
      <c r="C77" s="2" t="s">
        <v>43</v>
      </c>
      <c r="D77" s="2" t="s">
        <v>9</v>
      </c>
      <c r="E77" s="13"/>
      <c r="F77" s="13"/>
      <c r="G77" s="13"/>
      <c r="H77" s="3">
        <v>3751.5</v>
      </c>
      <c r="I77" s="3">
        <v>645.81</v>
      </c>
      <c r="J77" s="7">
        <f t="shared" si="2"/>
        <v>0.17214714114354257</v>
      </c>
      <c r="K77" s="3">
        <v>645.81</v>
      </c>
      <c r="L77" s="7">
        <f t="shared" si="3"/>
        <v>0.17214714114354257</v>
      </c>
      <c r="M77" s="1"/>
    </row>
    <row r="78" spans="1:13" ht="18.75" customHeight="1">
      <c r="A78" s="1"/>
      <c r="B78" s="40"/>
      <c r="C78" s="2" t="s">
        <v>13</v>
      </c>
      <c r="D78" s="4"/>
      <c r="E78" s="15"/>
      <c r="F78" s="15"/>
      <c r="G78" s="15"/>
      <c r="H78" s="3">
        <f>SUM(H77)</f>
        <v>3751.5</v>
      </c>
      <c r="I78" s="3">
        <f>SUM(I77)</f>
        <v>645.81</v>
      </c>
      <c r="J78" s="7">
        <f t="shared" si="2"/>
        <v>0.17214714114354257</v>
      </c>
      <c r="K78" s="3">
        <f>SUM(K77)</f>
        <v>645.81</v>
      </c>
      <c r="L78" s="7">
        <f t="shared" si="3"/>
        <v>0.17214714114354257</v>
      </c>
      <c r="M78" s="5"/>
    </row>
    <row r="79" spans="1:13" ht="72" customHeight="1">
      <c r="A79" s="1"/>
      <c r="B79" s="50">
        <v>10</v>
      </c>
      <c r="C79" s="18" t="s">
        <v>79</v>
      </c>
      <c r="D79" s="18" t="s">
        <v>9</v>
      </c>
      <c r="E79" s="12"/>
      <c r="F79" s="12"/>
      <c r="G79" s="12"/>
      <c r="H79" s="8">
        <v>61041.2</v>
      </c>
      <c r="I79" s="8">
        <v>9929.13</v>
      </c>
      <c r="J79" s="6">
        <f t="shared" si="2"/>
        <v>0.16266275892348117</v>
      </c>
      <c r="K79" s="8">
        <v>9929.13</v>
      </c>
      <c r="L79" s="6">
        <f t="shared" si="3"/>
        <v>0.16266275892348117</v>
      </c>
      <c r="M79" s="5"/>
    </row>
    <row r="80" spans="1:13" ht="18.75" customHeight="1">
      <c r="A80" s="1"/>
      <c r="B80" s="50"/>
      <c r="C80" s="18" t="s">
        <v>11</v>
      </c>
      <c r="D80" s="9"/>
      <c r="E80" s="12">
        <v>66500.7</v>
      </c>
      <c r="F80" s="12">
        <f>H79</f>
        <v>61041.2</v>
      </c>
      <c r="G80" s="12">
        <f>E80-F80</f>
        <v>5459.5</v>
      </c>
      <c r="H80" s="8">
        <f>SUM(H79)</f>
        <v>61041.2</v>
      </c>
      <c r="I80" s="8">
        <f>SUM(I79)</f>
        <v>9929.13</v>
      </c>
      <c r="J80" s="6">
        <f t="shared" si="2"/>
        <v>0.16266275892348117</v>
      </c>
      <c r="K80" s="8">
        <f>SUM(K79)</f>
        <v>9929.13</v>
      </c>
      <c r="L80" s="6">
        <f t="shared" si="3"/>
        <v>0.16266275892348117</v>
      </c>
      <c r="M80" s="5"/>
    </row>
    <row r="81" spans="1:13" ht="18.75" customHeight="1">
      <c r="A81" s="1"/>
      <c r="B81" s="50">
        <v>11</v>
      </c>
      <c r="C81" s="50" t="s">
        <v>35</v>
      </c>
      <c r="D81" s="18" t="s">
        <v>7</v>
      </c>
      <c r="E81" s="12"/>
      <c r="F81" s="12"/>
      <c r="G81" s="12"/>
      <c r="H81" s="8">
        <f>H103</f>
        <v>10110</v>
      </c>
      <c r="I81" s="8">
        <f>I103</f>
        <v>2144.8</v>
      </c>
      <c r="J81" s="6">
        <f t="shared" si="2"/>
        <v>0.2121463897131553</v>
      </c>
      <c r="K81" s="8">
        <f>K103</f>
        <v>2144.8</v>
      </c>
      <c r="L81" s="6">
        <f t="shared" si="3"/>
        <v>0.2121463897131553</v>
      </c>
      <c r="M81" s="1"/>
    </row>
    <row r="82" spans="1:13" ht="28.5" customHeight="1">
      <c r="A82" s="1"/>
      <c r="B82" s="50"/>
      <c r="C82" s="50"/>
      <c r="D82" s="18" t="s">
        <v>8</v>
      </c>
      <c r="E82" s="12"/>
      <c r="F82" s="12"/>
      <c r="G82" s="12"/>
      <c r="H82" s="8">
        <f>H94+H97+H100+H104</f>
        <v>16293</v>
      </c>
      <c r="I82" s="8">
        <f>I94+I97+I100+I104</f>
        <v>341.9</v>
      </c>
      <c r="J82" s="6">
        <f t="shared" si="2"/>
        <v>0.020984471859080586</v>
      </c>
      <c r="K82" s="8">
        <f>K94+K97+K100+K104</f>
        <v>341.9</v>
      </c>
      <c r="L82" s="6">
        <f t="shared" si="3"/>
        <v>0.020984471859080586</v>
      </c>
      <c r="M82" s="1"/>
    </row>
    <row r="83" spans="1:13" ht="37.5" customHeight="1">
      <c r="A83" s="1"/>
      <c r="B83" s="50"/>
      <c r="C83" s="50"/>
      <c r="D83" s="18" t="s">
        <v>9</v>
      </c>
      <c r="E83" s="12"/>
      <c r="F83" s="12"/>
      <c r="G83" s="12"/>
      <c r="H83" s="8">
        <f>H86+H89+H91+H95+H98+H101+H105</f>
        <v>447331.33999999997</v>
      </c>
      <c r="I83" s="8">
        <f>I86+I89+I91+I95+I98+I101+I105</f>
        <v>81530.86</v>
      </c>
      <c r="J83" s="6">
        <f t="shared" si="2"/>
        <v>0.18226055880636488</v>
      </c>
      <c r="K83" s="8">
        <f>K86+K89+K91+K95+K98+K101+K105</f>
        <v>81530.86</v>
      </c>
      <c r="L83" s="6">
        <f t="shared" si="3"/>
        <v>0.18226055880636488</v>
      </c>
      <c r="M83" s="1"/>
    </row>
    <row r="84" spans="1:13" ht="18.75" customHeight="1">
      <c r="A84" s="1"/>
      <c r="B84" s="50"/>
      <c r="C84" s="50"/>
      <c r="D84" s="18" t="s">
        <v>10</v>
      </c>
      <c r="E84" s="12"/>
      <c r="F84" s="12"/>
      <c r="G84" s="12"/>
      <c r="H84" s="8">
        <f>H87+H92+H107</f>
        <v>3830610</v>
      </c>
      <c r="I84" s="8">
        <f>I87+I92+I107</f>
        <v>41600</v>
      </c>
      <c r="J84" s="6">
        <f t="shared" si="2"/>
        <v>0.010859889156035201</v>
      </c>
      <c r="K84" s="8">
        <f>K87+K92+K107</f>
        <v>41600</v>
      </c>
      <c r="L84" s="6">
        <f t="shared" si="3"/>
        <v>0.010859889156035201</v>
      </c>
      <c r="M84" s="5"/>
    </row>
    <row r="85" spans="1:13" ht="18.75" customHeight="1">
      <c r="A85" s="1"/>
      <c r="B85" s="50"/>
      <c r="C85" s="18" t="s">
        <v>11</v>
      </c>
      <c r="D85" s="9"/>
      <c r="E85" s="12">
        <v>842063.62</v>
      </c>
      <c r="F85" s="12">
        <f>H81+H82+H83</f>
        <v>473734.33999999997</v>
      </c>
      <c r="G85" s="12">
        <f>E85-F85</f>
        <v>368329.28</v>
      </c>
      <c r="H85" s="8">
        <f>SUM(H81:H84)</f>
        <v>4304344.34</v>
      </c>
      <c r="I85" s="8">
        <f>SUM(I81:I84)</f>
        <v>125617.56</v>
      </c>
      <c r="J85" s="6">
        <f t="shared" si="2"/>
        <v>0.02918390121176969</v>
      </c>
      <c r="K85" s="8">
        <f>SUM(K81:K84)</f>
        <v>125617.56</v>
      </c>
      <c r="L85" s="6">
        <f t="shared" si="3"/>
        <v>0.02918390121176969</v>
      </c>
      <c r="M85" s="5"/>
    </row>
    <row r="86" spans="1:13" ht="38.25" customHeight="1">
      <c r="A86" s="1"/>
      <c r="B86" s="40"/>
      <c r="C86" s="40" t="s">
        <v>44</v>
      </c>
      <c r="D86" s="2" t="s">
        <v>9</v>
      </c>
      <c r="E86" s="13"/>
      <c r="F86" s="13"/>
      <c r="G86" s="13"/>
      <c r="H86" s="3">
        <v>16971.6</v>
      </c>
      <c r="I86" s="3">
        <v>1840.66</v>
      </c>
      <c r="J86" s="7">
        <f t="shared" si="2"/>
        <v>0.10845530179829835</v>
      </c>
      <c r="K86" s="22">
        <v>1840.66</v>
      </c>
      <c r="L86" s="7">
        <f t="shared" si="3"/>
        <v>0.10845530179829835</v>
      </c>
      <c r="M86" s="1"/>
    </row>
    <row r="87" spans="1:13" ht="18.75" customHeight="1">
      <c r="A87" s="1"/>
      <c r="B87" s="40"/>
      <c r="C87" s="40"/>
      <c r="D87" s="2" t="s">
        <v>10</v>
      </c>
      <c r="E87" s="13"/>
      <c r="F87" s="13"/>
      <c r="G87" s="13"/>
      <c r="H87" s="3">
        <v>117000</v>
      </c>
      <c r="I87" s="3">
        <v>34800</v>
      </c>
      <c r="J87" s="7">
        <f t="shared" si="2"/>
        <v>0.29743589743589743</v>
      </c>
      <c r="K87" s="22">
        <v>34800</v>
      </c>
      <c r="L87" s="7">
        <f t="shared" si="3"/>
        <v>0.29743589743589743</v>
      </c>
      <c r="M87" s="1"/>
    </row>
    <row r="88" spans="1:13" ht="18.75" customHeight="1">
      <c r="A88" s="1"/>
      <c r="B88" s="40"/>
      <c r="C88" s="2" t="s">
        <v>13</v>
      </c>
      <c r="D88" s="4"/>
      <c r="E88" s="15"/>
      <c r="F88" s="15"/>
      <c r="G88" s="15"/>
      <c r="H88" s="3">
        <f>SUM(H86:H87)</f>
        <v>133971.6</v>
      </c>
      <c r="I88" s="3">
        <f>SUM(I86:I87)</f>
        <v>36640.66</v>
      </c>
      <c r="J88" s="7">
        <f t="shared" si="2"/>
        <v>0.2734957259598303</v>
      </c>
      <c r="K88" s="3">
        <f>SUM(K86:K87)</f>
        <v>36640.66</v>
      </c>
      <c r="L88" s="7">
        <f t="shared" si="3"/>
        <v>0.2734957259598303</v>
      </c>
      <c r="M88" s="5"/>
    </row>
    <row r="89" spans="1:13" ht="45.75" customHeight="1">
      <c r="A89" s="1"/>
      <c r="B89" s="40"/>
      <c r="C89" s="2" t="s">
        <v>45</v>
      </c>
      <c r="D89" s="2" t="s">
        <v>9</v>
      </c>
      <c r="E89" s="13"/>
      <c r="F89" s="13"/>
      <c r="G89" s="13"/>
      <c r="H89" s="3">
        <v>10700</v>
      </c>
      <c r="I89" s="3">
        <v>0</v>
      </c>
      <c r="J89" s="7">
        <f t="shared" si="2"/>
        <v>0</v>
      </c>
      <c r="K89" s="22">
        <v>0</v>
      </c>
      <c r="L89" s="7">
        <f t="shared" si="3"/>
        <v>0</v>
      </c>
      <c r="M89" s="1"/>
    </row>
    <row r="90" spans="1:13" ht="18.75" customHeight="1">
      <c r="A90" s="1"/>
      <c r="B90" s="40"/>
      <c r="C90" s="2" t="s">
        <v>13</v>
      </c>
      <c r="D90" s="4"/>
      <c r="E90" s="15"/>
      <c r="F90" s="15"/>
      <c r="G90" s="15"/>
      <c r="H90" s="3">
        <f>SUM(H89:H89)</f>
        <v>10700</v>
      </c>
      <c r="I90" s="3">
        <f>SUM(I89:I89)</f>
        <v>0</v>
      </c>
      <c r="J90" s="7">
        <f t="shared" si="2"/>
        <v>0</v>
      </c>
      <c r="K90" s="22">
        <f>SUM(K89:K89)</f>
        <v>0</v>
      </c>
      <c r="L90" s="7">
        <f t="shared" si="3"/>
        <v>0</v>
      </c>
      <c r="M90" s="5"/>
    </row>
    <row r="91" spans="1:13" ht="36.75" customHeight="1">
      <c r="A91" s="1"/>
      <c r="B91" s="40"/>
      <c r="C91" s="40" t="s">
        <v>46</v>
      </c>
      <c r="D91" s="2" t="s">
        <v>9</v>
      </c>
      <c r="E91" s="13"/>
      <c r="F91" s="13"/>
      <c r="G91" s="13"/>
      <c r="H91" s="3">
        <v>33383.9</v>
      </c>
      <c r="I91" s="3">
        <v>4132.25</v>
      </c>
      <c r="J91" s="7">
        <f t="shared" si="2"/>
        <v>0.12377972615542222</v>
      </c>
      <c r="K91" s="3">
        <v>4132.25</v>
      </c>
      <c r="L91" s="7">
        <f t="shared" si="3"/>
        <v>0.12377972615542222</v>
      </c>
      <c r="M91" s="1"/>
    </row>
    <row r="92" spans="1:13" ht="18.75" customHeight="1">
      <c r="A92" s="1"/>
      <c r="B92" s="40"/>
      <c r="C92" s="40"/>
      <c r="D92" s="2" t="s">
        <v>10</v>
      </c>
      <c r="E92" s="13"/>
      <c r="F92" s="13"/>
      <c r="G92" s="13"/>
      <c r="H92" s="3">
        <v>1030</v>
      </c>
      <c r="I92" s="3">
        <v>250</v>
      </c>
      <c r="J92" s="7">
        <f t="shared" si="2"/>
        <v>0.24271844660194175</v>
      </c>
      <c r="K92" s="3">
        <v>250</v>
      </c>
      <c r="L92" s="7">
        <f t="shared" si="3"/>
        <v>0.24271844660194175</v>
      </c>
      <c r="M92" s="1"/>
    </row>
    <row r="93" spans="1:13" ht="18.75" customHeight="1">
      <c r="A93" s="1"/>
      <c r="B93" s="40"/>
      <c r="C93" s="2" t="s">
        <v>13</v>
      </c>
      <c r="D93" s="4"/>
      <c r="E93" s="15"/>
      <c r="F93" s="15"/>
      <c r="G93" s="15"/>
      <c r="H93" s="3">
        <f>SUM(H91:H92)</f>
        <v>34413.9</v>
      </c>
      <c r="I93" s="3">
        <f>SUM(I91:I92)</f>
        <v>4382.25</v>
      </c>
      <c r="J93" s="7">
        <f t="shared" si="2"/>
        <v>0.12733953431607575</v>
      </c>
      <c r="K93" s="3">
        <f>SUM(K91:K92)</f>
        <v>4382.25</v>
      </c>
      <c r="L93" s="7">
        <f t="shared" si="3"/>
        <v>0.12733953431607575</v>
      </c>
      <c r="M93" s="5"/>
    </row>
    <row r="94" spans="1:13" ht="23.25" customHeight="1">
      <c r="A94" s="1"/>
      <c r="B94" s="40"/>
      <c r="C94" s="40" t="s">
        <v>47</v>
      </c>
      <c r="D94" s="2" t="s">
        <v>8</v>
      </c>
      <c r="E94" s="13"/>
      <c r="F94" s="13"/>
      <c r="G94" s="13"/>
      <c r="H94" s="3">
        <v>218</v>
      </c>
      <c r="I94" s="3">
        <v>0</v>
      </c>
      <c r="J94" s="7">
        <f t="shared" si="2"/>
        <v>0</v>
      </c>
      <c r="K94" s="3">
        <v>0</v>
      </c>
      <c r="L94" s="7">
        <f t="shared" si="3"/>
        <v>0</v>
      </c>
      <c r="M94" s="1"/>
    </row>
    <row r="95" spans="1:13" ht="39" customHeight="1">
      <c r="A95" s="1"/>
      <c r="B95" s="40"/>
      <c r="C95" s="40"/>
      <c r="D95" s="2" t="s">
        <v>9</v>
      </c>
      <c r="E95" s="13"/>
      <c r="F95" s="13"/>
      <c r="G95" s="13"/>
      <c r="H95" s="3">
        <v>210</v>
      </c>
      <c r="I95" s="3">
        <v>0</v>
      </c>
      <c r="J95" s="7">
        <f t="shared" si="2"/>
        <v>0</v>
      </c>
      <c r="K95" s="3">
        <v>0</v>
      </c>
      <c r="L95" s="7">
        <f t="shared" si="3"/>
        <v>0</v>
      </c>
      <c r="M95" s="1"/>
    </row>
    <row r="96" spans="1:13" ht="18.75" customHeight="1">
      <c r="A96" s="1"/>
      <c r="B96" s="40"/>
      <c r="C96" s="2" t="s">
        <v>13</v>
      </c>
      <c r="D96" s="4"/>
      <c r="E96" s="15"/>
      <c r="F96" s="15"/>
      <c r="G96" s="15"/>
      <c r="H96" s="3">
        <f>SUM(H94:H95)</f>
        <v>428</v>
      </c>
      <c r="I96" s="3">
        <f>SUM(I94:I95)</f>
        <v>0</v>
      </c>
      <c r="J96" s="7">
        <f t="shared" si="2"/>
        <v>0</v>
      </c>
      <c r="K96" s="3">
        <f>SUM(K94:K95)</f>
        <v>0</v>
      </c>
      <c r="L96" s="7">
        <f t="shared" si="3"/>
        <v>0</v>
      </c>
      <c r="M96" s="5"/>
    </row>
    <row r="97" spans="1:13" ht="29.25" customHeight="1">
      <c r="A97" s="1"/>
      <c r="B97" s="40"/>
      <c r="C97" s="40" t="s">
        <v>48</v>
      </c>
      <c r="D97" s="2" t="s">
        <v>8</v>
      </c>
      <c r="E97" s="13"/>
      <c r="F97" s="13"/>
      <c r="G97" s="13"/>
      <c r="H97" s="3">
        <v>3281</v>
      </c>
      <c r="I97" s="3">
        <v>208.6</v>
      </c>
      <c r="J97" s="7">
        <f t="shared" si="2"/>
        <v>0.06357817738494362</v>
      </c>
      <c r="K97" s="3">
        <v>208.6</v>
      </c>
      <c r="L97" s="7">
        <f t="shared" si="3"/>
        <v>0.06357817738494362</v>
      </c>
      <c r="M97" s="1"/>
    </row>
    <row r="98" spans="1:13" ht="38.25" customHeight="1">
      <c r="A98" s="1"/>
      <c r="B98" s="40"/>
      <c r="C98" s="40"/>
      <c r="D98" s="2" t="s">
        <v>9</v>
      </c>
      <c r="E98" s="13"/>
      <c r="F98" s="13"/>
      <c r="G98" s="13"/>
      <c r="H98" s="3">
        <v>14637.3</v>
      </c>
      <c r="I98" s="3">
        <v>414.98</v>
      </c>
      <c r="J98" s="7">
        <f t="shared" si="2"/>
        <v>0.028350857056970893</v>
      </c>
      <c r="K98" s="3">
        <v>414.98</v>
      </c>
      <c r="L98" s="7">
        <f t="shared" si="3"/>
        <v>0.028350857056970893</v>
      </c>
      <c r="M98" s="1"/>
    </row>
    <row r="99" spans="1:13" ht="18.75" customHeight="1">
      <c r="A99" s="1"/>
      <c r="B99" s="40"/>
      <c r="C99" s="2" t="s">
        <v>13</v>
      </c>
      <c r="D99" s="4"/>
      <c r="E99" s="15"/>
      <c r="F99" s="15"/>
      <c r="G99" s="15"/>
      <c r="H99" s="3">
        <f>SUM(H97:H98)</f>
        <v>17918.3</v>
      </c>
      <c r="I99" s="3">
        <f>SUM(I97:I98)</f>
        <v>623.58</v>
      </c>
      <c r="J99" s="7">
        <f t="shared" si="2"/>
        <v>0.03480129253333185</v>
      </c>
      <c r="K99" s="3">
        <f>SUM(K97:K98)</f>
        <v>623.58</v>
      </c>
      <c r="L99" s="7">
        <f t="shared" si="3"/>
        <v>0.03480129253333185</v>
      </c>
      <c r="M99" s="5"/>
    </row>
    <row r="100" spans="1:13" ht="36" customHeight="1">
      <c r="A100" s="1"/>
      <c r="B100" s="56"/>
      <c r="C100" s="41" t="s">
        <v>49</v>
      </c>
      <c r="D100" s="2" t="s">
        <v>8</v>
      </c>
      <c r="E100" s="13"/>
      <c r="F100" s="13"/>
      <c r="G100" s="13"/>
      <c r="H100" s="3">
        <v>12105</v>
      </c>
      <c r="I100" s="3">
        <v>0</v>
      </c>
      <c r="J100" s="7">
        <f t="shared" si="2"/>
        <v>0</v>
      </c>
      <c r="K100" s="3">
        <v>0</v>
      </c>
      <c r="L100" s="7">
        <f t="shared" si="3"/>
        <v>0</v>
      </c>
      <c r="M100" s="1"/>
    </row>
    <row r="101" spans="1:13" ht="42.75" customHeight="1">
      <c r="A101" s="1"/>
      <c r="B101" s="57"/>
      <c r="C101" s="55"/>
      <c r="D101" s="2" t="s">
        <v>9</v>
      </c>
      <c r="E101" s="13"/>
      <c r="F101" s="13"/>
      <c r="G101" s="13"/>
      <c r="H101" s="3">
        <v>5500</v>
      </c>
      <c r="I101" s="3">
        <v>0</v>
      </c>
      <c r="J101" s="7">
        <f t="shared" si="2"/>
        <v>0</v>
      </c>
      <c r="K101" s="3">
        <v>0</v>
      </c>
      <c r="L101" s="7">
        <f t="shared" si="3"/>
        <v>0</v>
      </c>
      <c r="M101" s="1"/>
    </row>
    <row r="102" spans="1:13" ht="18.75" customHeight="1">
      <c r="A102" s="1"/>
      <c r="B102" s="58"/>
      <c r="C102" s="2" t="s">
        <v>13</v>
      </c>
      <c r="D102" s="4"/>
      <c r="E102" s="15"/>
      <c r="F102" s="15"/>
      <c r="G102" s="15"/>
      <c r="H102" s="3">
        <f>SUM(H100:H101)</f>
        <v>17605</v>
      </c>
      <c r="I102" s="3">
        <f>SUM(I100:I101)</f>
        <v>0</v>
      </c>
      <c r="J102" s="7">
        <f t="shared" si="2"/>
        <v>0</v>
      </c>
      <c r="K102" s="3">
        <f>SUM(K100:K101)</f>
        <v>0</v>
      </c>
      <c r="L102" s="7">
        <f t="shared" si="3"/>
        <v>0</v>
      </c>
      <c r="M102" s="5"/>
    </row>
    <row r="103" spans="1:13" ht="18.75" customHeight="1">
      <c r="A103" s="1"/>
      <c r="B103" s="40"/>
      <c r="C103" s="40" t="s">
        <v>50</v>
      </c>
      <c r="D103" s="2" t="s">
        <v>7</v>
      </c>
      <c r="E103" s="13"/>
      <c r="F103" s="13"/>
      <c r="G103" s="13"/>
      <c r="H103" s="3">
        <v>10110</v>
      </c>
      <c r="I103" s="3">
        <v>2144.8</v>
      </c>
      <c r="J103" s="7">
        <f t="shared" si="2"/>
        <v>0.2121463897131553</v>
      </c>
      <c r="K103" s="3">
        <v>2144.8</v>
      </c>
      <c r="L103" s="7">
        <f t="shared" si="3"/>
        <v>0.2121463897131553</v>
      </c>
      <c r="M103" s="1"/>
    </row>
    <row r="104" spans="1:13" ht="28.5" customHeight="1">
      <c r="A104" s="1"/>
      <c r="B104" s="40"/>
      <c r="C104" s="40"/>
      <c r="D104" s="2" t="s">
        <v>8</v>
      </c>
      <c r="E104" s="13"/>
      <c r="F104" s="13"/>
      <c r="G104" s="13"/>
      <c r="H104" s="3">
        <v>689</v>
      </c>
      <c r="I104" s="3">
        <v>133.3</v>
      </c>
      <c r="J104" s="7">
        <f t="shared" si="2"/>
        <v>0.19346879535558784</v>
      </c>
      <c r="K104" s="3">
        <v>133.3</v>
      </c>
      <c r="L104" s="7">
        <f t="shared" si="3"/>
        <v>0.19346879535558784</v>
      </c>
      <c r="M104" s="1"/>
    </row>
    <row r="105" spans="1:13" ht="37.5" customHeight="1">
      <c r="A105" s="1"/>
      <c r="B105" s="40"/>
      <c r="C105" s="40"/>
      <c r="D105" s="2" t="s">
        <v>9</v>
      </c>
      <c r="E105" s="13"/>
      <c r="F105" s="13"/>
      <c r="G105" s="13"/>
      <c r="H105" s="3">
        <v>365928.54</v>
      </c>
      <c r="I105" s="3">
        <v>75142.97</v>
      </c>
      <c r="J105" s="7">
        <f t="shared" si="2"/>
        <v>0.2053487547049487</v>
      </c>
      <c r="K105" s="3">
        <v>75142.97</v>
      </c>
      <c r="L105" s="7">
        <f t="shared" si="3"/>
        <v>0.2053487547049487</v>
      </c>
      <c r="M105" s="1"/>
    </row>
    <row r="106" spans="1:13" ht="18.75" customHeight="1">
      <c r="A106" s="1"/>
      <c r="B106" s="40"/>
      <c r="C106" s="2" t="s">
        <v>13</v>
      </c>
      <c r="D106" s="4"/>
      <c r="E106" s="15"/>
      <c r="F106" s="15"/>
      <c r="G106" s="15"/>
      <c r="H106" s="3">
        <f>SUM(H103:H105)</f>
        <v>376727.54</v>
      </c>
      <c r="I106" s="3">
        <f>SUM(I103:I105)</f>
        <v>77421.07</v>
      </c>
      <c r="J106" s="7">
        <f t="shared" si="2"/>
        <v>0.20550945120709788</v>
      </c>
      <c r="K106" s="3">
        <f>SUM(K103:K105)</f>
        <v>77421.07</v>
      </c>
      <c r="L106" s="7">
        <f t="shared" si="3"/>
        <v>0.20550945120709788</v>
      </c>
      <c r="M106" s="5"/>
    </row>
    <row r="107" spans="1:13" ht="43.5" customHeight="1">
      <c r="A107" s="1"/>
      <c r="B107" s="40"/>
      <c r="C107" s="2" t="s">
        <v>83</v>
      </c>
      <c r="D107" s="2" t="s">
        <v>10</v>
      </c>
      <c r="E107" s="13"/>
      <c r="F107" s="13"/>
      <c r="G107" s="13"/>
      <c r="H107" s="3">
        <v>3712580</v>
      </c>
      <c r="I107" s="3">
        <v>6550</v>
      </c>
      <c r="J107" s="7">
        <f>I107/H107</f>
        <v>0.0017642717463327389</v>
      </c>
      <c r="K107" s="3">
        <v>6550</v>
      </c>
      <c r="L107" s="7">
        <f>K107/H107</f>
        <v>0.0017642717463327389</v>
      </c>
      <c r="M107" s="1"/>
    </row>
    <row r="108" spans="1:13" ht="18.75" customHeight="1">
      <c r="A108" s="1"/>
      <c r="B108" s="40"/>
      <c r="C108" s="2" t="s">
        <v>13</v>
      </c>
      <c r="D108" s="4"/>
      <c r="E108" s="15"/>
      <c r="F108" s="15"/>
      <c r="G108" s="15"/>
      <c r="H108" s="3">
        <f>SUM(H107:H107)</f>
        <v>3712580</v>
      </c>
      <c r="I108" s="3">
        <f>SUM(I107:I107)</f>
        <v>6550</v>
      </c>
      <c r="J108" s="7">
        <f>I108/H108</f>
        <v>0.0017642717463327389</v>
      </c>
      <c r="K108" s="3">
        <f>SUM(K107:K107)</f>
        <v>6550</v>
      </c>
      <c r="L108" s="7">
        <f>K108/H108</f>
        <v>0.0017642717463327389</v>
      </c>
      <c r="M108" s="5"/>
    </row>
    <row r="109" spans="1:13" ht="28.5" customHeight="1">
      <c r="A109" s="1"/>
      <c r="B109" s="50">
        <v>12</v>
      </c>
      <c r="C109" s="50" t="s">
        <v>36</v>
      </c>
      <c r="D109" s="18" t="s">
        <v>8</v>
      </c>
      <c r="E109" s="12"/>
      <c r="F109" s="12"/>
      <c r="G109" s="12"/>
      <c r="H109" s="8">
        <f>H112+H117</f>
        <v>3012.4</v>
      </c>
      <c r="I109" s="8">
        <f>I112+I117</f>
        <v>666.3</v>
      </c>
      <c r="J109" s="6">
        <f t="shared" si="2"/>
        <v>0.22118576550258928</v>
      </c>
      <c r="K109" s="8">
        <f>K112+K117</f>
        <v>672.8</v>
      </c>
      <c r="L109" s="6">
        <f t="shared" si="3"/>
        <v>0.2233435134776258</v>
      </c>
      <c r="M109" s="1"/>
    </row>
    <row r="110" spans="1:13" ht="51.75" customHeight="1">
      <c r="A110" s="1"/>
      <c r="B110" s="50"/>
      <c r="C110" s="50"/>
      <c r="D110" s="18" t="s">
        <v>9</v>
      </c>
      <c r="E110" s="12"/>
      <c r="F110" s="12"/>
      <c r="G110" s="12"/>
      <c r="H110" s="8">
        <f>H113+H115+H118</f>
        <v>106229.6</v>
      </c>
      <c r="I110" s="8">
        <f>I113+I115+I118</f>
        <v>17162.29</v>
      </c>
      <c r="J110" s="6">
        <f t="shared" si="2"/>
        <v>0.161558454517385</v>
      </c>
      <c r="K110" s="8">
        <f>K113+K115+K118</f>
        <v>16851.08</v>
      </c>
      <c r="L110" s="6">
        <f t="shared" si="3"/>
        <v>0.15862885674049418</v>
      </c>
      <c r="M110" s="1"/>
    </row>
    <row r="111" spans="1:13" ht="18.75" customHeight="1">
      <c r="A111" s="1"/>
      <c r="B111" s="50"/>
      <c r="C111" s="18" t="s">
        <v>11</v>
      </c>
      <c r="D111" s="9"/>
      <c r="E111" s="12">
        <v>104393.1</v>
      </c>
      <c r="F111" s="12">
        <f>H109+H110</f>
        <v>109242</v>
      </c>
      <c r="G111" s="12">
        <f>E111-F111</f>
        <v>-4848.899999999994</v>
      </c>
      <c r="H111" s="8">
        <f>SUM(H109:H110)</f>
        <v>109242</v>
      </c>
      <c r="I111" s="8">
        <f>SUM(I109:I110)</f>
        <v>17828.59</v>
      </c>
      <c r="J111" s="6">
        <f t="shared" si="2"/>
        <v>0.1632027059189689</v>
      </c>
      <c r="K111" s="8">
        <f>SUM(K109:K110)</f>
        <v>17523.88</v>
      </c>
      <c r="L111" s="6">
        <f t="shared" si="3"/>
        <v>0.16041339411581626</v>
      </c>
      <c r="M111" s="5"/>
    </row>
    <row r="112" spans="1:13" ht="41.25" customHeight="1">
      <c r="A112" s="1"/>
      <c r="B112" s="40"/>
      <c r="C112" s="41" t="s">
        <v>51</v>
      </c>
      <c r="D112" s="2" t="s">
        <v>8</v>
      </c>
      <c r="E112" s="13"/>
      <c r="F112" s="13"/>
      <c r="G112" s="13"/>
      <c r="H112" s="3">
        <v>0</v>
      </c>
      <c r="I112" s="3">
        <v>3</v>
      </c>
      <c r="J112" s="7" t="e">
        <f t="shared" si="2"/>
        <v>#DIV/0!</v>
      </c>
      <c r="K112" s="3">
        <v>9.5</v>
      </c>
      <c r="L112" s="7" t="e">
        <f t="shared" si="3"/>
        <v>#DIV/0!</v>
      </c>
      <c r="M112" s="1"/>
    </row>
    <row r="113" spans="1:13" ht="41.25" customHeight="1">
      <c r="A113" s="1"/>
      <c r="B113" s="40"/>
      <c r="C113" s="42"/>
      <c r="D113" s="2" t="s">
        <v>9</v>
      </c>
      <c r="E113" s="13"/>
      <c r="F113" s="13"/>
      <c r="G113" s="13"/>
      <c r="H113" s="3">
        <v>10813.6</v>
      </c>
      <c r="I113" s="3">
        <v>311.21</v>
      </c>
      <c r="J113" s="7">
        <f t="shared" si="2"/>
        <v>0.02877949988902863</v>
      </c>
      <c r="K113" s="3">
        <v>0</v>
      </c>
      <c r="L113" s="7">
        <f t="shared" si="3"/>
        <v>0</v>
      </c>
      <c r="M113" s="1"/>
    </row>
    <row r="114" spans="1:13" ht="18.75" customHeight="1">
      <c r="A114" s="1"/>
      <c r="B114" s="40"/>
      <c r="C114" s="2" t="s">
        <v>13</v>
      </c>
      <c r="D114" s="4"/>
      <c r="E114" s="15"/>
      <c r="F114" s="15"/>
      <c r="G114" s="15"/>
      <c r="H114" s="3">
        <f>SUM(H112:H113)</f>
        <v>10813.6</v>
      </c>
      <c r="I114" s="3">
        <f>SUM(I112:I113)</f>
        <v>314.21</v>
      </c>
      <c r="J114" s="7">
        <f t="shared" si="2"/>
        <v>0.029056928312495373</v>
      </c>
      <c r="K114" s="3">
        <f>SUM(K112:K113)</f>
        <v>9.5</v>
      </c>
      <c r="L114" s="7">
        <f t="shared" si="3"/>
        <v>0.0008785233409780277</v>
      </c>
      <c r="M114" s="5"/>
    </row>
    <row r="115" spans="1:13" ht="40.5" customHeight="1">
      <c r="A115" s="1"/>
      <c r="B115" s="40"/>
      <c r="C115" s="2" t="s">
        <v>52</v>
      </c>
      <c r="D115" s="2" t="s">
        <v>9</v>
      </c>
      <c r="E115" s="13"/>
      <c r="F115" s="13"/>
      <c r="G115" s="13"/>
      <c r="H115" s="3">
        <v>5000</v>
      </c>
      <c r="I115" s="3">
        <v>0</v>
      </c>
      <c r="J115" s="7">
        <f t="shared" si="2"/>
        <v>0</v>
      </c>
      <c r="K115" s="3">
        <v>0</v>
      </c>
      <c r="L115" s="7">
        <f t="shared" si="3"/>
        <v>0</v>
      </c>
      <c r="M115" s="1"/>
    </row>
    <row r="116" spans="1:13" ht="18.75" customHeight="1">
      <c r="A116" s="1"/>
      <c r="B116" s="40"/>
      <c r="C116" s="2" t="s">
        <v>13</v>
      </c>
      <c r="D116" s="4"/>
      <c r="E116" s="15"/>
      <c r="F116" s="15"/>
      <c r="G116" s="15"/>
      <c r="H116" s="3">
        <f>SUM(H115)</f>
        <v>5000</v>
      </c>
      <c r="I116" s="3">
        <f>SUM(I115)</f>
        <v>0</v>
      </c>
      <c r="J116" s="7">
        <f t="shared" si="2"/>
        <v>0</v>
      </c>
      <c r="K116" s="3">
        <f>SUM(K115)</f>
        <v>0</v>
      </c>
      <c r="L116" s="7">
        <f t="shared" si="3"/>
        <v>0</v>
      </c>
      <c r="M116" s="5"/>
    </row>
    <row r="117" spans="1:13" ht="28.5" customHeight="1">
      <c r="A117" s="1"/>
      <c r="B117" s="40"/>
      <c r="C117" s="40" t="s">
        <v>53</v>
      </c>
      <c r="D117" s="2" t="s">
        <v>8</v>
      </c>
      <c r="E117" s="13"/>
      <c r="F117" s="13"/>
      <c r="G117" s="13"/>
      <c r="H117" s="3">
        <v>3012.4</v>
      </c>
      <c r="I117" s="3">
        <v>663.3</v>
      </c>
      <c r="J117" s="7">
        <f t="shared" si="2"/>
        <v>0.22018988182180319</v>
      </c>
      <c r="K117" s="3">
        <v>663.3</v>
      </c>
      <c r="L117" s="7">
        <f t="shared" si="3"/>
        <v>0.22018988182180319</v>
      </c>
      <c r="M117" s="1"/>
    </row>
    <row r="118" spans="1:13" ht="39" customHeight="1">
      <c r="A118" s="1"/>
      <c r="B118" s="40"/>
      <c r="C118" s="40"/>
      <c r="D118" s="2" t="s">
        <v>9</v>
      </c>
      <c r="E118" s="13"/>
      <c r="F118" s="13"/>
      <c r="G118" s="13"/>
      <c r="H118" s="3">
        <v>90416</v>
      </c>
      <c r="I118" s="3">
        <v>16851.08</v>
      </c>
      <c r="J118" s="7">
        <f t="shared" si="2"/>
        <v>0.18637276588214477</v>
      </c>
      <c r="K118" s="3">
        <v>16851.08</v>
      </c>
      <c r="L118" s="7">
        <f t="shared" si="3"/>
        <v>0.18637276588214477</v>
      </c>
      <c r="M118" s="1"/>
    </row>
    <row r="119" spans="1:13" ht="18.75" customHeight="1">
      <c r="A119" s="1"/>
      <c r="B119" s="40"/>
      <c r="C119" s="2" t="s">
        <v>13</v>
      </c>
      <c r="D119" s="4"/>
      <c r="E119" s="15"/>
      <c r="F119" s="15"/>
      <c r="G119" s="15"/>
      <c r="H119" s="3">
        <f>SUM(H117:H118)</f>
        <v>93428.4</v>
      </c>
      <c r="I119" s="3">
        <f>SUM(I117:I118)</f>
        <v>17514.38</v>
      </c>
      <c r="J119" s="7">
        <f t="shared" si="2"/>
        <v>0.18746312684365785</v>
      </c>
      <c r="K119" s="3">
        <f>SUM(K117:K118)</f>
        <v>17514.38</v>
      </c>
      <c r="L119" s="7">
        <f t="shared" si="3"/>
        <v>0.18746312684365785</v>
      </c>
      <c r="M119" s="5"/>
    </row>
    <row r="120" spans="1:13" ht="14.25" customHeight="1">
      <c r="A120" s="1"/>
      <c r="B120" s="50">
        <v>13</v>
      </c>
      <c r="C120" s="50" t="s">
        <v>84</v>
      </c>
      <c r="D120" s="18" t="s">
        <v>7</v>
      </c>
      <c r="E120" s="12"/>
      <c r="F120" s="12"/>
      <c r="G120" s="12"/>
      <c r="H120" s="8">
        <f>H125</f>
        <v>962.9</v>
      </c>
      <c r="I120" s="8">
        <f>I125</f>
        <v>0</v>
      </c>
      <c r="J120" s="6">
        <f t="shared" si="2"/>
        <v>0</v>
      </c>
      <c r="K120" s="8">
        <f>K125+K142</f>
        <v>0</v>
      </c>
      <c r="L120" s="6">
        <f t="shared" si="3"/>
        <v>0</v>
      </c>
      <c r="M120" s="1"/>
    </row>
    <row r="121" spans="1:13" ht="24.75" customHeight="1">
      <c r="A121" s="1"/>
      <c r="B121" s="50"/>
      <c r="C121" s="50"/>
      <c r="D121" s="18" t="s">
        <v>8</v>
      </c>
      <c r="E121" s="12"/>
      <c r="F121" s="12"/>
      <c r="G121" s="12"/>
      <c r="H121" s="8">
        <f>H126+H132+H139+H144</f>
        <v>15134.4</v>
      </c>
      <c r="I121" s="8">
        <f>I126+I132+I139+I144</f>
        <v>0</v>
      </c>
      <c r="J121" s="6">
        <f t="shared" si="2"/>
        <v>0</v>
      </c>
      <c r="K121" s="8">
        <f>K126+K132+K139+K144</f>
        <v>0</v>
      </c>
      <c r="L121" s="6">
        <f t="shared" si="3"/>
        <v>0</v>
      </c>
      <c r="M121" s="1"/>
    </row>
    <row r="122" spans="1:13" ht="37.5" customHeight="1">
      <c r="A122" s="1"/>
      <c r="B122" s="50"/>
      <c r="C122" s="50"/>
      <c r="D122" s="18" t="s">
        <v>9</v>
      </c>
      <c r="E122" s="12"/>
      <c r="F122" s="12"/>
      <c r="G122" s="12"/>
      <c r="H122" s="8">
        <f>H127+H130+H133+H140+H145+H147</f>
        <v>2444.7000000000003</v>
      </c>
      <c r="I122" s="8">
        <f>I127+I130+I133+I140+I145+I147</f>
        <v>0</v>
      </c>
      <c r="J122" s="6">
        <f t="shared" si="2"/>
        <v>0</v>
      </c>
      <c r="K122" s="8">
        <f>K127+K130+K133+K140+K145+K147</f>
        <v>0</v>
      </c>
      <c r="L122" s="6">
        <f t="shared" si="3"/>
        <v>0</v>
      </c>
      <c r="M122" s="1"/>
    </row>
    <row r="123" spans="1:13" ht="16.5" customHeight="1">
      <c r="A123" s="1"/>
      <c r="B123" s="50"/>
      <c r="C123" s="50"/>
      <c r="D123" s="18" t="s">
        <v>10</v>
      </c>
      <c r="E123" s="12"/>
      <c r="F123" s="12"/>
      <c r="G123" s="12"/>
      <c r="H123" s="8">
        <v>2133398.6</v>
      </c>
      <c r="I123" s="8">
        <f>I128+I135+I137</f>
        <v>0</v>
      </c>
      <c r="J123" s="6">
        <f t="shared" si="2"/>
        <v>0</v>
      </c>
      <c r="K123" s="8">
        <f>K128+K135+K137</f>
        <v>0</v>
      </c>
      <c r="L123" s="6">
        <f t="shared" si="3"/>
        <v>0</v>
      </c>
      <c r="M123" s="1"/>
    </row>
    <row r="124" spans="1:13" ht="18.75" customHeight="1">
      <c r="A124" s="1"/>
      <c r="B124" s="50"/>
      <c r="C124" s="18" t="s">
        <v>11</v>
      </c>
      <c r="D124" s="9"/>
      <c r="E124" s="12">
        <v>32564.7</v>
      </c>
      <c r="F124" s="12">
        <f>H120+H121+H122</f>
        <v>18542</v>
      </c>
      <c r="G124" s="12">
        <f>E124-F124</f>
        <v>14022.7</v>
      </c>
      <c r="H124" s="8">
        <f>SUM(H120:H123)</f>
        <v>2151940.6</v>
      </c>
      <c r="I124" s="8">
        <f>SUM(I120:I123)</f>
        <v>0</v>
      </c>
      <c r="J124" s="6">
        <f t="shared" si="2"/>
        <v>0</v>
      </c>
      <c r="K124" s="8">
        <f>SUM(K120:K123)</f>
        <v>0</v>
      </c>
      <c r="L124" s="6">
        <f t="shared" si="3"/>
        <v>0</v>
      </c>
      <c r="M124" s="5"/>
    </row>
    <row r="125" spans="1:13" ht="18.75" customHeight="1">
      <c r="A125" s="1"/>
      <c r="B125" s="40"/>
      <c r="C125" s="40" t="s">
        <v>54</v>
      </c>
      <c r="D125" s="2" t="s">
        <v>7</v>
      </c>
      <c r="E125" s="13"/>
      <c r="F125" s="13"/>
      <c r="G125" s="13"/>
      <c r="H125" s="3">
        <v>962.9</v>
      </c>
      <c r="I125" s="3">
        <v>0</v>
      </c>
      <c r="J125" s="7">
        <f t="shared" si="2"/>
        <v>0</v>
      </c>
      <c r="K125" s="3">
        <v>0</v>
      </c>
      <c r="L125" s="7">
        <f t="shared" si="3"/>
        <v>0</v>
      </c>
      <c r="M125" s="1"/>
    </row>
    <row r="126" spans="1:13" ht="28.5" customHeight="1">
      <c r="A126" s="1"/>
      <c r="B126" s="40"/>
      <c r="C126" s="40"/>
      <c r="D126" s="2" t="s">
        <v>8</v>
      </c>
      <c r="E126" s="13"/>
      <c r="F126" s="13"/>
      <c r="G126" s="13"/>
      <c r="H126" s="3">
        <v>1442.4</v>
      </c>
      <c r="I126" s="3">
        <v>0</v>
      </c>
      <c r="J126" s="7">
        <f t="shared" si="2"/>
        <v>0</v>
      </c>
      <c r="K126" s="3">
        <v>0</v>
      </c>
      <c r="L126" s="7">
        <f t="shared" si="3"/>
        <v>0</v>
      </c>
      <c r="M126" s="1"/>
    </row>
    <row r="127" spans="1:13" ht="37.5" customHeight="1">
      <c r="A127" s="1"/>
      <c r="B127" s="40"/>
      <c r="C127" s="40"/>
      <c r="D127" s="2" t="s">
        <v>9</v>
      </c>
      <c r="E127" s="13"/>
      <c r="F127" s="13"/>
      <c r="G127" s="13"/>
      <c r="H127" s="3">
        <v>1442.4</v>
      </c>
      <c r="I127" s="3">
        <v>0</v>
      </c>
      <c r="J127" s="7">
        <f t="shared" si="2"/>
        <v>0</v>
      </c>
      <c r="K127" s="3">
        <v>0</v>
      </c>
      <c r="L127" s="7">
        <f t="shared" si="3"/>
        <v>0</v>
      </c>
      <c r="M127" s="1"/>
    </row>
    <row r="128" spans="1:13" ht="18.75" customHeight="1">
      <c r="A128" s="1"/>
      <c r="B128" s="40"/>
      <c r="C128" s="40"/>
      <c r="D128" s="2" t="s">
        <v>10</v>
      </c>
      <c r="E128" s="13"/>
      <c r="F128" s="13"/>
      <c r="G128" s="13"/>
      <c r="H128" s="3">
        <v>4954.8</v>
      </c>
      <c r="I128" s="3">
        <v>0</v>
      </c>
      <c r="J128" s="7">
        <f t="shared" si="2"/>
        <v>0</v>
      </c>
      <c r="K128" s="3">
        <v>0</v>
      </c>
      <c r="L128" s="7">
        <f t="shared" si="3"/>
        <v>0</v>
      </c>
      <c r="M128" s="1"/>
    </row>
    <row r="129" spans="1:13" ht="18.75" customHeight="1">
      <c r="A129" s="1"/>
      <c r="B129" s="40"/>
      <c r="C129" s="2" t="s">
        <v>13</v>
      </c>
      <c r="D129" s="4"/>
      <c r="E129" s="15"/>
      <c r="F129" s="15"/>
      <c r="G129" s="15"/>
      <c r="H129" s="3">
        <f>SUM(H125:H128)</f>
        <v>8802.5</v>
      </c>
      <c r="I129" s="3">
        <f>SUM(I125:I128)</f>
        <v>0</v>
      </c>
      <c r="J129" s="7">
        <f t="shared" si="2"/>
        <v>0</v>
      </c>
      <c r="K129" s="3">
        <f>SUM(K125:K128)</f>
        <v>0</v>
      </c>
      <c r="L129" s="7">
        <f t="shared" si="3"/>
        <v>0</v>
      </c>
      <c r="M129" s="5"/>
    </row>
    <row r="130" spans="1:13" ht="49.5" customHeight="1">
      <c r="A130" s="1"/>
      <c r="B130" s="40"/>
      <c r="C130" s="2" t="s">
        <v>55</v>
      </c>
      <c r="D130" s="2" t="s">
        <v>9</v>
      </c>
      <c r="E130" s="13"/>
      <c r="F130" s="13"/>
      <c r="G130" s="13"/>
      <c r="H130" s="3">
        <v>0</v>
      </c>
      <c r="I130" s="3">
        <v>0</v>
      </c>
      <c r="J130" s="7">
        <v>1</v>
      </c>
      <c r="K130" s="3">
        <v>0</v>
      </c>
      <c r="L130" s="7">
        <v>1</v>
      </c>
      <c r="M130" s="1"/>
    </row>
    <row r="131" spans="1:13" ht="18.75" customHeight="1">
      <c r="A131" s="1"/>
      <c r="B131" s="40"/>
      <c r="C131" s="2" t="s">
        <v>13</v>
      </c>
      <c r="D131" s="4"/>
      <c r="E131" s="15"/>
      <c r="F131" s="15"/>
      <c r="G131" s="15"/>
      <c r="H131" s="3">
        <f>SUM(H130)</f>
        <v>0</v>
      </c>
      <c r="I131" s="3">
        <f>SUM(I130)</f>
        <v>0</v>
      </c>
      <c r="J131" s="7">
        <v>1</v>
      </c>
      <c r="K131" s="3">
        <f>SUM(K130)</f>
        <v>0</v>
      </c>
      <c r="L131" s="7">
        <v>1</v>
      </c>
      <c r="M131" s="5"/>
    </row>
    <row r="132" spans="1:13" ht="26.25" customHeight="1">
      <c r="A132" s="1"/>
      <c r="B132" s="40"/>
      <c r="C132" s="40" t="s">
        <v>56</v>
      </c>
      <c r="D132" s="2" t="s">
        <v>8</v>
      </c>
      <c r="E132" s="13"/>
      <c r="F132" s="13"/>
      <c r="G132" s="13"/>
      <c r="H132" s="3">
        <v>13474</v>
      </c>
      <c r="I132" s="3">
        <v>0</v>
      </c>
      <c r="J132" s="7">
        <f t="shared" si="2"/>
        <v>0</v>
      </c>
      <c r="K132" s="3">
        <v>0</v>
      </c>
      <c r="L132" s="7">
        <f t="shared" si="3"/>
        <v>0</v>
      </c>
      <c r="M132" s="1"/>
    </row>
    <row r="133" spans="1:13" ht="36" customHeight="1">
      <c r="A133" s="1"/>
      <c r="B133" s="40"/>
      <c r="C133" s="40"/>
      <c r="D133" s="2" t="s">
        <v>9</v>
      </c>
      <c r="E133" s="13"/>
      <c r="F133" s="13"/>
      <c r="G133" s="13"/>
      <c r="H133" s="3">
        <v>1000</v>
      </c>
      <c r="I133" s="3">
        <v>0</v>
      </c>
      <c r="J133" s="7">
        <f t="shared" si="2"/>
        <v>0</v>
      </c>
      <c r="K133" s="3">
        <v>0</v>
      </c>
      <c r="L133" s="7">
        <f t="shared" si="3"/>
        <v>0</v>
      </c>
      <c r="M133" s="1"/>
    </row>
    <row r="134" spans="1:13" ht="17.25" customHeight="1">
      <c r="A134" s="1"/>
      <c r="B134" s="40"/>
      <c r="C134" s="2" t="s">
        <v>13</v>
      </c>
      <c r="D134" s="4"/>
      <c r="E134" s="15"/>
      <c r="F134" s="15"/>
      <c r="G134" s="15"/>
      <c r="H134" s="3">
        <f>SUM(H132:H133)</f>
        <v>14474</v>
      </c>
      <c r="I134" s="3">
        <f>SUM(I132:I133)</f>
        <v>0</v>
      </c>
      <c r="J134" s="7">
        <f t="shared" si="2"/>
        <v>0</v>
      </c>
      <c r="K134" s="3">
        <f>SUM(K132:K133)</f>
        <v>0</v>
      </c>
      <c r="L134" s="7">
        <f t="shared" si="3"/>
        <v>0</v>
      </c>
      <c r="M134" s="5"/>
    </row>
    <row r="135" spans="1:13" ht="48.75" customHeight="1">
      <c r="A135" s="1"/>
      <c r="B135" s="40"/>
      <c r="C135" s="2" t="s">
        <v>57</v>
      </c>
      <c r="D135" s="2" t="s">
        <v>10</v>
      </c>
      <c r="E135" s="13"/>
      <c r="F135" s="13"/>
      <c r="G135" s="13"/>
      <c r="H135" s="3">
        <v>0</v>
      </c>
      <c r="I135" s="3">
        <v>0</v>
      </c>
      <c r="J135" s="7">
        <v>0</v>
      </c>
      <c r="K135" s="3">
        <v>0</v>
      </c>
      <c r="L135" s="7">
        <v>0</v>
      </c>
      <c r="M135" s="1"/>
    </row>
    <row r="136" spans="1:13" ht="18.75" customHeight="1">
      <c r="A136" s="1"/>
      <c r="B136" s="40"/>
      <c r="C136" s="2" t="s">
        <v>13</v>
      </c>
      <c r="D136" s="4"/>
      <c r="E136" s="15"/>
      <c r="F136" s="15"/>
      <c r="G136" s="15"/>
      <c r="H136" s="3">
        <v>0</v>
      </c>
      <c r="I136" s="3">
        <v>0</v>
      </c>
      <c r="J136" s="7">
        <v>0</v>
      </c>
      <c r="K136" s="3">
        <v>0</v>
      </c>
      <c r="L136" s="7">
        <v>0</v>
      </c>
      <c r="M136" s="5"/>
    </row>
    <row r="137" spans="1:13" ht="39" customHeight="1">
      <c r="A137" s="1"/>
      <c r="B137" s="40"/>
      <c r="C137" s="2" t="s">
        <v>58</v>
      </c>
      <c r="D137" s="2" t="s">
        <v>10</v>
      </c>
      <c r="E137" s="13"/>
      <c r="F137" s="13"/>
      <c r="G137" s="13"/>
      <c r="H137" s="3">
        <v>0</v>
      </c>
      <c r="I137" s="3">
        <v>0</v>
      </c>
      <c r="J137" s="7">
        <v>0</v>
      </c>
      <c r="K137" s="3">
        <v>0</v>
      </c>
      <c r="L137" s="7">
        <v>0</v>
      </c>
      <c r="M137" s="1"/>
    </row>
    <row r="138" spans="1:13" ht="18.75" customHeight="1">
      <c r="A138" s="1"/>
      <c r="B138" s="40"/>
      <c r="C138" s="2" t="s">
        <v>13</v>
      </c>
      <c r="D138" s="4"/>
      <c r="E138" s="15"/>
      <c r="F138" s="15"/>
      <c r="G138" s="15"/>
      <c r="H138" s="3">
        <f>SUM(H137)</f>
        <v>0</v>
      </c>
      <c r="I138" s="3">
        <f>SUM(I137)</f>
        <v>0</v>
      </c>
      <c r="J138" s="7">
        <v>0</v>
      </c>
      <c r="K138" s="3">
        <f>SUM(K137)</f>
        <v>0</v>
      </c>
      <c r="L138" s="7">
        <v>0</v>
      </c>
      <c r="M138" s="5"/>
    </row>
    <row r="139" spans="1:13" ht="27.75" customHeight="1">
      <c r="A139" s="1"/>
      <c r="B139" s="40"/>
      <c r="C139" s="40" t="s">
        <v>59</v>
      </c>
      <c r="D139" s="2" t="s">
        <v>8</v>
      </c>
      <c r="E139" s="13"/>
      <c r="F139" s="13"/>
      <c r="G139" s="13"/>
      <c r="H139" s="3">
        <v>218</v>
      </c>
      <c r="I139" s="3">
        <v>0</v>
      </c>
      <c r="J139" s="7">
        <f aca="true" t="shared" si="4" ref="J139:J196">I139/H139</f>
        <v>0</v>
      </c>
      <c r="K139" s="3">
        <v>0</v>
      </c>
      <c r="L139" s="7">
        <f aca="true" t="shared" si="5" ref="L139:L196">K139/H139</f>
        <v>0</v>
      </c>
      <c r="M139" s="1"/>
    </row>
    <row r="140" spans="1:13" ht="36.75" customHeight="1">
      <c r="A140" s="1"/>
      <c r="B140" s="40"/>
      <c r="C140" s="40"/>
      <c r="D140" s="2" t="s">
        <v>9</v>
      </c>
      <c r="E140" s="13"/>
      <c r="F140" s="13"/>
      <c r="G140" s="13"/>
      <c r="H140" s="3">
        <v>2.3</v>
      </c>
      <c r="I140" s="3">
        <v>0</v>
      </c>
      <c r="J140" s="7">
        <f t="shared" si="4"/>
        <v>0</v>
      </c>
      <c r="K140" s="3">
        <v>0</v>
      </c>
      <c r="L140" s="7">
        <f t="shared" si="5"/>
        <v>0</v>
      </c>
      <c r="M140" s="1"/>
    </row>
    <row r="141" spans="1:13" ht="18.75" customHeight="1">
      <c r="A141" s="1"/>
      <c r="B141" s="40"/>
      <c r="C141" s="2" t="s">
        <v>13</v>
      </c>
      <c r="D141" s="4"/>
      <c r="E141" s="15"/>
      <c r="F141" s="15"/>
      <c r="G141" s="15"/>
      <c r="H141" s="3">
        <f>SUM(H139:H140)</f>
        <v>220.3</v>
      </c>
      <c r="I141" s="3">
        <f>SUM(I139:I140)</f>
        <v>0</v>
      </c>
      <c r="J141" s="7">
        <f t="shared" si="4"/>
        <v>0</v>
      </c>
      <c r="K141" s="3">
        <f>SUM(K139:K140)</f>
        <v>0</v>
      </c>
      <c r="L141" s="7">
        <f t="shared" si="5"/>
        <v>0</v>
      </c>
      <c r="M141" s="5"/>
    </row>
    <row r="142" spans="1:13" ht="35.25" customHeight="1">
      <c r="A142" s="1"/>
      <c r="B142" s="40"/>
      <c r="C142" s="2" t="s">
        <v>60</v>
      </c>
      <c r="D142" s="2" t="s">
        <v>7</v>
      </c>
      <c r="E142" s="13"/>
      <c r="F142" s="13"/>
      <c r="G142" s="13"/>
      <c r="H142" s="3">
        <v>0</v>
      </c>
      <c r="I142" s="3">
        <v>0</v>
      </c>
      <c r="J142" s="7">
        <v>0</v>
      </c>
      <c r="K142" s="3">
        <v>0</v>
      </c>
      <c r="L142" s="7">
        <v>0</v>
      </c>
      <c r="M142" s="1"/>
    </row>
    <row r="143" spans="1:13" ht="18.75" customHeight="1">
      <c r="A143" s="1"/>
      <c r="B143" s="40"/>
      <c r="C143" s="2" t="s">
        <v>13</v>
      </c>
      <c r="D143" s="4"/>
      <c r="E143" s="15"/>
      <c r="F143" s="15"/>
      <c r="G143" s="15"/>
      <c r="H143" s="3">
        <f>SUM(H142)</f>
        <v>0</v>
      </c>
      <c r="I143" s="3">
        <f>SUM(I142)</f>
        <v>0</v>
      </c>
      <c r="J143" s="7">
        <v>0</v>
      </c>
      <c r="K143" s="3">
        <f>SUM(K142)</f>
        <v>0</v>
      </c>
      <c r="L143" s="7">
        <v>0</v>
      </c>
      <c r="M143" s="5"/>
    </row>
    <row r="144" spans="1:13" ht="26.25" customHeight="1">
      <c r="A144" s="1"/>
      <c r="B144" s="40"/>
      <c r="C144" s="40" t="s">
        <v>61</v>
      </c>
      <c r="D144" s="2" t="s">
        <v>8</v>
      </c>
      <c r="E144" s="13"/>
      <c r="F144" s="13"/>
      <c r="G144" s="13"/>
      <c r="H144" s="3">
        <v>0</v>
      </c>
      <c r="I144" s="3">
        <v>0</v>
      </c>
      <c r="J144" s="7">
        <v>0</v>
      </c>
      <c r="K144" s="3">
        <v>0</v>
      </c>
      <c r="L144" s="7">
        <v>0</v>
      </c>
      <c r="M144" s="1"/>
    </row>
    <row r="145" spans="1:13" ht="36" customHeight="1">
      <c r="A145" s="1"/>
      <c r="B145" s="40"/>
      <c r="C145" s="40"/>
      <c r="D145" s="2" t="s">
        <v>9</v>
      </c>
      <c r="E145" s="13"/>
      <c r="F145" s="13"/>
      <c r="G145" s="13"/>
      <c r="H145" s="3">
        <v>0</v>
      </c>
      <c r="I145" s="3">
        <v>0</v>
      </c>
      <c r="J145" s="7">
        <v>0</v>
      </c>
      <c r="K145" s="3">
        <v>0</v>
      </c>
      <c r="L145" s="7">
        <v>0</v>
      </c>
      <c r="M145" s="1"/>
    </row>
    <row r="146" spans="1:13" ht="18.75" customHeight="1">
      <c r="A146" s="1"/>
      <c r="B146" s="40"/>
      <c r="C146" s="2" t="s">
        <v>13</v>
      </c>
      <c r="D146" s="4"/>
      <c r="E146" s="15"/>
      <c r="F146" s="15"/>
      <c r="G146" s="15"/>
      <c r="H146" s="3">
        <f>SUM(H144:H145)</f>
        <v>0</v>
      </c>
      <c r="I146" s="3">
        <f>SUM(I144:I145)</f>
        <v>0</v>
      </c>
      <c r="J146" s="7">
        <v>0</v>
      </c>
      <c r="K146" s="3">
        <f>SUM(K144:K145)</f>
        <v>0</v>
      </c>
      <c r="L146" s="7">
        <v>0</v>
      </c>
      <c r="M146" s="5"/>
    </row>
    <row r="147" spans="1:13" ht="36" customHeight="1">
      <c r="A147" s="1"/>
      <c r="B147" s="40"/>
      <c r="C147" s="2" t="s">
        <v>62</v>
      </c>
      <c r="D147" s="2" t="s">
        <v>9</v>
      </c>
      <c r="E147" s="13"/>
      <c r="F147" s="13"/>
      <c r="G147" s="13"/>
      <c r="H147" s="3">
        <v>0</v>
      </c>
      <c r="I147" s="3">
        <v>0</v>
      </c>
      <c r="J147" s="7">
        <v>0</v>
      </c>
      <c r="K147" s="3">
        <v>0</v>
      </c>
      <c r="L147" s="7">
        <v>0</v>
      </c>
      <c r="M147" s="1"/>
    </row>
    <row r="148" spans="1:13" ht="18.75" customHeight="1">
      <c r="A148" s="1"/>
      <c r="B148" s="40"/>
      <c r="C148" s="2" t="s">
        <v>13</v>
      </c>
      <c r="D148" s="4"/>
      <c r="E148" s="15"/>
      <c r="F148" s="15"/>
      <c r="G148" s="15"/>
      <c r="H148" s="3">
        <f>SUM(H147)</f>
        <v>0</v>
      </c>
      <c r="I148" s="3">
        <f>SUM(I147)</f>
        <v>0</v>
      </c>
      <c r="J148" s="7">
        <v>0</v>
      </c>
      <c r="K148" s="3">
        <f>SUM(K147)</f>
        <v>0</v>
      </c>
      <c r="L148" s="7">
        <v>0</v>
      </c>
      <c r="M148" s="5"/>
    </row>
    <row r="149" spans="1:13" ht="26.25" customHeight="1">
      <c r="A149" s="1"/>
      <c r="B149" s="50">
        <v>14</v>
      </c>
      <c r="C149" s="50" t="s">
        <v>37</v>
      </c>
      <c r="D149" s="18" t="s">
        <v>8</v>
      </c>
      <c r="E149" s="12"/>
      <c r="F149" s="12"/>
      <c r="G149" s="12"/>
      <c r="H149" s="8">
        <f>H156+H165+H159</f>
        <v>381444.35</v>
      </c>
      <c r="I149" s="8">
        <f>I156+I165+I159</f>
        <v>16911.15</v>
      </c>
      <c r="J149" s="6">
        <f t="shared" si="4"/>
        <v>0.04433451432692607</v>
      </c>
      <c r="K149" s="8">
        <f>K156+K165+K159</f>
        <v>16911.15</v>
      </c>
      <c r="L149" s="6">
        <f t="shared" si="5"/>
        <v>0.04433451432692607</v>
      </c>
      <c r="M149" s="1"/>
    </row>
    <row r="150" spans="1:13" ht="38.25" customHeight="1">
      <c r="A150" s="1"/>
      <c r="B150" s="50"/>
      <c r="C150" s="50"/>
      <c r="D150" s="18" t="s">
        <v>9</v>
      </c>
      <c r="E150" s="12"/>
      <c r="F150" s="12"/>
      <c r="G150" s="12"/>
      <c r="H150" s="8">
        <f>H153+H157+H160+H166</f>
        <v>58412.44</v>
      </c>
      <c r="I150" s="8">
        <f>I153+I157+I160+I166</f>
        <v>6746.81</v>
      </c>
      <c r="J150" s="6">
        <f t="shared" si="4"/>
        <v>0.11550296477942028</v>
      </c>
      <c r="K150" s="8">
        <f>K153+K157+K160+K166</f>
        <v>6746.81</v>
      </c>
      <c r="L150" s="6">
        <f t="shared" si="5"/>
        <v>0.11550296477942028</v>
      </c>
      <c r="M150" s="1"/>
    </row>
    <row r="151" spans="1:13" ht="18.75" customHeight="1">
      <c r="A151" s="1"/>
      <c r="B151" s="50"/>
      <c r="C151" s="50"/>
      <c r="D151" s="18" t="s">
        <v>10</v>
      </c>
      <c r="E151" s="12"/>
      <c r="F151" s="12"/>
      <c r="G151" s="12"/>
      <c r="H151" s="8">
        <f>H154+H161+H163</f>
        <v>421008.14</v>
      </c>
      <c r="I151" s="8">
        <f>I154+I161+I163</f>
        <v>84904.88</v>
      </c>
      <c r="J151" s="6">
        <f t="shared" si="4"/>
        <v>0.20167040000699274</v>
      </c>
      <c r="K151" s="8">
        <f>K154+K161+K163</f>
        <v>84904.88</v>
      </c>
      <c r="L151" s="6">
        <f t="shared" si="5"/>
        <v>0.20167040000699274</v>
      </c>
      <c r="M151" s="1"/>
    </row>
    <row r="152" spans="1:13" ht="18.75" customHeight="1">
      <c r="A152" s="1"/>
      <c r="B152" s="50"/>
      <c r="C152" s="18" t="s">
        <v>11</v>
      </c>
      <c r="D152" s="9"/>
      <c r="E152" s="12">
        <v>733957.34</v>
      </c>
      <c r="F152" s="12">
        <f>H149+H150</f>
        <v>439856.79</v>
      </c>
      <c r="G152" s="12">
        <f>E152-F152</f>
        <v>294100.55</v>
      </c>
      <c r="H152" s="8">
        <f>SUM(H149:H151)</f>
        <v>860864.9299999999</v>
      </c>
      <c r="I152" s="8">
        <f>SUM(I149:I151)</f>
        <v>108562.84000000001</v>
      </c>
      <c r="J152" s="6">
        <f t="shared" si="4"/>
        <v>0.1261090285092692</v>
      </c>
      <c r="K152" s="8">
        <f>SUM(K149:K151)</f>
        <v>108562.84000000001</v>
      </c>
      <c r="L152" s="6">
        <f t="shared" si="5"/>
        <v>0.1261090285092692</v>
      </c>
      <c r="M152" s="5"/>
    </row>
    <row r="153" spans="1:13" ht="38.25" customHeight="1">
      <c r="A153" s="1"/>
      <c r="B153" s="40"/>
      <c r="C153" s="40" t="s">
        <v>63</v>
      </c>
      <c r="D153" s="2" t="s">
        <v>9</v>
      </c>
      <c r="E153" s="13"/>
      <c r="F153" s="13"/>
      <c r="G153" s="13"/>
      <c r="H153" s="3">
        <v>5700</v>
      </c>
      <c r="I153" s="3">
        <v>0</v>
      </c>
      <c r="J153" s="7">
        <f t="shared" si="4"/>
        <v>0</v>
      </c>
      <c r="K153" s="3">
        <v>0</v>
      </c>
      <c r="L153" s="7">
        <f t="shared" si="5"/>
        <v>0</v>
      </c>
      <c r="M153" s="1"/>
    </row>
    <row r="154" spans="1:13" ht="18" customHeight="1">
      <c r="A154" s="1"/>
      <c r="B154" s="40"/>
      <c r="C154" s="40"/>
      <c r="D154" s="2" t="s">
        <v>10</v>
      </c>
      <c r="E154" s="13"/>
      <c r="F154" s="13"/>
      <c r="G154" s="13"/>
      <c r="H154" s="3">
        <v>144162.03</v>
      </c>
      <c r="I154" s="3">
        <v>32937.68</v>
      </c>
      <c r="J154" s="7">
        <f t="shared" si="4"/>
        <v>0.22847680488405997</v>
      </c>
      <c r="K154" s="3">
        <v>32937.68</v>
      </c>
      <c r="L154" s="7">
        <f t="shared" si="5"/>
        <v>0.22847680488405997</v>
      </c>
      <c r="M154" s="1"/>
    </row>
    <row r="155" spans="1:13" ht="18.75" customHeight="1">
      <c r="A155" s="1"/>
      <c r="B155" s="40"/>
      <c r="C155" s="2" t="s">
        <v>13</v>
      </c>
      <c r="D155" s="4"/>
      <c r="E155" s="15"/>
      <c r="F155" s="15"/>
      <c r="G155" s="15"/>
      <c r="H155" s="3">
        <f>SUM(H153:H154)</f>
        <v>149862.03</v>
      </c>
      <c r="I155" s="3">
        <f>SUM(I153:I154)</f>
        <v>32937.68</v>
      </c>
      <c r="J155" s="7">
        <f t="shared" si="4"/>
        <v>0.21978669313367769</v>
      </c>
      <c r="K155" s="3">
        <f>SUM(K153:K154)</f>
        <v>32937.68</v>
      </c>
      <c r="L155" s="7">
        <f t="shared" si="5"/>
        <v>0.21978669313367769</v>
      </c>
      <c r="M155" s="5"/>
    </row>
    <row r="156" spans="1:13" ht="24.75" customHeight="1">
      <c r="A156" s="1"/>
      <c r="B156" s="40"/>
      <c r="C156" s="40" t="s">
        <v>64</v>
      </c>
      <c r="D156" s="2" t="s">
        <v>8</v>
      </c>
      <c r="E156" s="13"/>
      <c r="F156" s="13"/>
      <c r="G156" s="13"/>
      <c r="H156" s="3">
        <v>117200</v>
      </c>
      <c r="I156" s="3">
        <v>0</v>
      </c>
      <c r="J156" s="7">
        <f t="shared" si="4"/>
        <v>0</v>
      </c>
      <c r="K156" s="3">
        <v>0</v>
      </c>
      <c r="L156" s="7">
        <f t="shared" si="5"/>
        <v>0</v>
      </c>
      <c r="M156" s="1"/>
    </row>
    <row r="157" spans="1:13" ht="36.75" customHeight="1">
      <c r="A157" s="1"/>
      <c r="B157" s="40"/>
      <c r="C157" s="40"/>
      <c r="D157" s="2" t="s">
        <v>9</v>
      </c>
      <c r="E157" s="13"/>
      <c r="F157" s="13"/>
      <c r="G157" s="13"/>
      <c r="H157" s="3">
        <v>8800</v>
      </c>
      <c r="I157" s="3">
        <v>0</v>
      </c>
      <c r="J157" s="7">
        <f t="shared" si="4"/>
        <v>0</v>
      </c>
      <c r="K157" s="3">
        <v>0</v>
      </c>
      <c r="L157" s="7">
        <f t="shared" si="5"/>
        <v>0</v>
      </c>
      <c r="M157" s="1"/>
    </row>
    <row r="158" spans="1:13" ht="17.25" customHeight="1">
      <c r="A158" s="1"/>
      <c r="B158" s="40"/>
      <c r="C158" s="2" t="s">
        <v>13</v>
      </c>
      <c r="D158" s="4"/>
      <c r="E158" s="15"/>
      <c r="F158" s="15"/>
      <c r="G158" s="15"/>
      <c r="H158" s="3">
        <f>SUM(H156:H157)</f>
        <v>126000</v>
      </c>
      <c r="I158" s="3">
        <f>SUM(I156:I157)</f>
        <v>0</v>
      </c>
      <c r="J158" s="7">
        <f t="shared" si="4"/>
        <v>0</v>
      </c>
      <c r="K158" s="3">
        <f>SUM(K156:K157)</f>
        <v>0</v>
      </c>
      <c r="L158" s="7">
        <f t="shared" si="5"/>
        <v>0</v>
      </c>
      <c r="M158" s="5"/>
    </row>
    <row r="159" spans="1:13" ht="24" customHeight="1">
      <c r="A159" s="1"/>
      <c r="B159" s="56"/>
      <c r="C159" s="41" t="s">
        <v>65</v>
      </c>
      <c r="D159" s="2" t="s">
        <v>8</v>
      </c>
      <c r="E159" s="13"/>
      <c r="F159" s="13"/>
      <c r="G159" s="13"/>
      <c r="H159" s="3">
        <v>190020.75</v>
      </c>
      <c r="I159" s="3">
        <v>0</v>
      </c>
      <c r="J159" s="7">
        <f t="shared" si="4"/>
        <v>0</v>
      </c>
      <c r="K159" s="3">
        <v>0</v>
      </c>
      <c r="L159" s="7">
        <f t="shared" si="5"/>
        <v>0</v>
      </c>
      <c r="M159" s="1"/>
    </row>
    <row r="160" spans="1:13" ht="37.5" customHeight="1">
      <c r="A160" s="1"/>
      <c r="B160" s="57"/>
      <c r="C160" s="55"/>
      <c r="D160" s="2" t="s">
        <v>9</v>
      </c>
      <c r="E160" s="13"/>
      <c r="F160" s="13"/>
      <c r="G160" s="13"/>
      <c r="H160" s="3">
        <v>14838.1</v>
      </c>
      <c r="I160" s="3">
        <v>0</v>
      </c>
      <c r="J160" s="7">
        <f t="shared" si="4"/>
        <v>0</v>
      </c>
      <c r="K160" s="3">
        <v>0</v>
      </c>
      <c r="L160" s="7">
        <f t="shared" si="5"/>
        <v>0</v>
      </c>
      <c r="M160" s="1"/>
    </row>
    <row r="161" spans="1:13" ht="18.75" customHeight="1">
      <c r="A161" s="1"/>
      <c r="B161" s="57"/>
      <c r="C161" s="42"/>
      <c r="D161" s="2" t="s">
        <v>10</v>
      </c>
      <c r="E161" s="13"/>
      <c r="F161" s="13"/>
      <c r="G161" s="13"/>
      <c r="H161" s="3">
        <v>269511.11</v>
      </c>
      <c r="I161" s="3">
        <v>51967.2</v>
      </c>
      <c r="J161" s="7">
        <f t="shared" si="4"/>
        <v>0.192820251454569</v>
      </c>
      <c r="K161" s="3">
        <v>51967.2</v>
      </c>
      <c r="L161" s="7">
        <f t="shared" si="5"/>
        <v>0.192820251454569</v>
      </c>
      <c r="M161" s="1"/>
    </row>
    <row r="162" spans="1:13" ht="18" customHeight="1">
      <c r="A162" s="1"/>
      <c r="B162" s="58"/>
      <c r="C162" s="2" t="s">
        <v>13</v>
      </c>
      <c r="D162" s="4"/>
      <c r="E162" s="15"/>
      <c r="F162" s="15"/>
      <c r="G162" s="15"/>
      <c r="H162" s="3">
        <f>SUM(H159:H161)</f>
        <v>474369.95999999996</v>
      </c>
      <c r="I162" s="3">
        <f>SUM(I159:I161)</f>
        <v>51967.2</v>
      </c>
      <c r="J162" s="7">
        <f t="shared" si="4"/>
        <v>0.10954993861752967</v>
      </c>
      <c r="K162" s="3">
        <f>SUM(K159:K161)</f>
        <v>51967.2</v>
      </c>
      <c r="L162" s="7">
        <f t="shared" si="5"/>
        <v>0.10954993861752967</v>
      </c>
      <c r="M162" s="5"/>
    </row>
    <row r="163" spans="1:13" ht="36.75" customHeight="1">
      <c r="A163" s="1"/>
      <c r="B163" s="40"/>
      <c r="C163" s="2" t="s">
        <v>66</v>
      </c>
      <c r="D163" s="2" t="s">
        <v>10</v>
      </c>
      <c r="E163" s="13"/>
      <c r="F163" s="13"/>
      <c r="G163" s="13"/>
      <c r="H163" s="3">
        <v>7335</v>
      </c>
      <c r="I163" s="3">
        <v>0</v>
      </c>
      <c r="J163" s="7">
        <f t="shared" si="4"/>
        <v>0</v>
      </c>
      <c r="K163" s="3">
        <v>0</v>
      </c>
      <c r="L163" s="7">
        <f t="shared" si="5"/>
        <v>0</v>
      </c>
      <c r="M163" s="1"/>
    </row>
    <row r="164" spans="1:13" ht="18.75" customHeight="1">
      <c r="A164" s="1"/>
      <c r="B164" s="40"/>
      <c r="C164" s="2" t="s">
        <v>13</v>
      </c>
      <c r="D164" s="4"/>
      <c r="E164" s="15"/>
      <c r="F164" s="15"/>
      <c r="G164" s="15"/>
      <c r="H164" s="3">
        <f>SUM(H163)</f>
        <v>7335</v>
      </c>
      <c r="I164" s="3">
        <f>SUM(I163)</f>
        <v>0</v>
      </c>
      <c r="J164" s="7">
        <f t="shared" si="4"/>
        <v>0</v>
      </c>
      <c r="K164" s="3">
        <f>SUM(K163)</f>
        <v>0</v>
      </c>
      <c r="L164" s="7">
        <f t="shared" si="5"/>
        <v>0</v>
      </c>
      <c r="M164" s="5"/>
    </row>
    <row r="165" spans="1:13" ht="24" customHeight="1">
      <c r="A165" s="1"/>
      <c r="B165" s="40"/>
      <c r="C165" s="40" t="s">
        <v>67</v>
      </c>
      <c r="D165" s="2" t="s">
        <v>8</v>
      </c>
      <c r="E165" s="13"/>
      <c r="F165" s="13"/>
      <c r="G165" s="13"/>
      <c r="H165" s="3">
        <v>74223.6</v>
      </c>
      <c r="I165" s="3">
        <v>16911.15</v>
      </c>
      <c r="J165" s="7">
        <f t="shared" si="4"/>
        <v>0.22784060595282363</v>
      </c>
      <c r="K165" s="3">
        <v>16911.15</v>
      </c>
      <c r="L165" s="7">
        <f t="shared" si="5"/>
        <v>0.22784060595282363</v>
      </c>
      <c r="M165" s="1"/>
    </row>
    <row r="166" spans="1:13" ht="37.5" customHeight="1">
      <c r="A166" s="1"/>
      <c r="B166" s="40"/>
      <c r="C166" s="40"/>
      <c r="D166" s="2" t="s">
        <v>9</v>
      </c>
      <c r="E166" s="13"/>
      <c r="F166" s="13"/>
      <c r="G166" s="13"/>
      <c r="H166" s="3">
        <v>29074.34</v>
      </c>
      <c r="I166" s="3">
        <v>6746.81</v>
      </c>
      <c r="J166" s="7">
        <f t="shared" si="4"/>
        <v>0.2320537628713154</v>
      </c>
      <c r="K166" s="3">
        <v>6746.81</v>
      </c>
      <c r="L166" s="7">
        <f t="shared" si="5"/>
        <v>0.2320537628713154</v>
      </c>
      <c r="M166" s="1"/>
    </row>
    <row r="167" spans="1:13" ht="18.75" customHeight="1">
      <c r="A167" s="1"/>
      <c r="B167" s="40"/>
      <c r="C167" s="2" t="s">
        <v>13</v>
      </c>
      <c r="D167" s="4"/>
      <c r="E167" s="15"/>
      <c r="F167" s="15"/>
      <c r="G167" s="15"/>
      <c r="H167" s="3">
        <f>SUM(H165:H166)</f>
        <v>103297.94</v>
      </c>
      <c r="I167" s="3">
        <f>SUM(I165:I166)</f>
        <v>23657.960000000003</v>
      </c>
      <c r="J167" s="7">
        <f t="shared" si="4"/>
        <v>0.2290264452514736</v>
      </c>
      <c r="K167" s="3">
        <f>SUM(K165:K166)</f>
        <v>23657.960000000003</v>
      </c>
      <c r="L167" s="7">
        <f t="shared" si="5"/>
        <v>0.2290264452514736</v>
      </c>
      <c r="M167" s="5"/>
    </row>
    <row r="168" spans="1:13" ht="81" customHeight="1">
      <c r="A168" s="1"/>
      <c r="B168" s="50">
        <v>15</v>
      </c>
      <c r="C168" s="39" t="s">
        <v>85</v>
      </c>
      <c r="D168" s="20" t="s">
        <v>9</v>
      </c>
      <c r="E168" s="12"/>
      <c r="F168" s="12"/>
      <c r="G168" s="12"/>
      <c r="H168" s="8">
        <f>H170+H172+H174</f>
        <v>143656.9</v>
      </c>
      <c r="I168" s="8">
        <f>I170+I172+I174</f>
        <v>44060.16</v>
      </c>
      <c r="J168" s="6">
        <f t="shared" si="4"/>
        <v>0.30670409844567165</v>
      </c>
      <c r="K168" s="8">
        <f>K170+K172+K174</f>
        <v>44060.16</v>
      </c>
      <c r="L168" s="6">
        <f t="shared" si="5"/>
        <v>0.30670409844567165</v>
      </c>
      <c r="M168" s="1"/>
    </row>
    <row r="169" spans="1:13" ht="21.75" customHeight="1">
      <c r="A169" s="1"/>
      <c r="B169" s="50"/>
      <c r="C169" s="18" t="s">
        <v>11</v>
      </c>
      <c r="D169" s="9"/>
      <c r="E169" s="12">
        <v>344477.53</v>
      </c>
      <c r="F169" s="12">
        <f>H168</f>
        <v>143656.9</v>
      </c>
      <c r="G169" s="12">
        <f>E169-F169</f>
        <v>200820.63000000003</v>
      </c>
      <c r="H169" s="8">
        <f>SUM(H168:H168)</f>
        <v>143656.9</v>
      </c>
      <c r="I169" s="8">
        <f>SUM(I168:I168)</f>
        <v>44060.16</v>
      </c>
      <c r="J169" s="6">
        <f t="shared" si="4"/>
        <v>0.30670409844567165</v>
      </c>
      <c r="K169" s="8">
        <f>SUM(K168:K168)</f>
        <v>44060.16</v>
      </c>
      <c r="L169" s="6">
        <f t="shared" si="5"/>
        <v>0.30670409844567165</v>
      </c>
      <c r="M169" s="5"/>
    </row>
    <row r="170" spans="1:13" ht="36.75" customHeight="1">
      <c r="A170" s="1"/>
      <c r="B170" s="40"/>
      <c r="C170" s="2" t="s">
        <v>68</v>
      </c>
      <c r="D170" s="2" t="s">
        <v>9</v>
      </c>
      <c r="E170" s="13"/>
      <c r="F170" s="13"/>
      <c r="G170" s="13"/>
      <c r="H170" s="3">
        <v>88440</v>
      </c>
      <c r="I170" s="3">
        <v>24660.16</v>
      </c>
      <c r="J170" s="7">
        <f t="shared" si="4"/>
        <v>0.27883491632745366</v>
      </c>
      <c r="K170" s="3">
        <v>24660.16</v>
      </c>
      <c r="L170" s="7">
        <f t="shared" si="5"/>
        <v>0.27883491632745366</v>
      </c>
      <c r="M170" s="1"/>
    </row>
    <row r="171" spans="1:13" ht="18.75" customHeight="1">
      <c r="A171" s="1"/>
      <c r="B171" s="40"/>
      <c r="C171" s="2" t="s">
        <v>13</v>
      </c>
      <c r="D171" s="4"/>
      <c r="E171" s="15"/>
      <c r="F171" s="15"/>
      <c r="G171" s="15"/>
      <c r="H171" s="3">
        <f>SUM(H170)</f>
        <v>88440</v>
      </c>
      <c r="I171" s="3">
        <f>SUM(I170)</f>
        <v>24660.16</v>
      </c>
      <c r="J171" s="7">
        <f t="shared" si="4"/>
        <v>0.27883491632745366</v>
      </c>
      <c r="K171" s="3">
        <f>SUM(K170)</f>
        <v>24660.16</v>
      </c>
      <c r="L171" s="7">
        <f t="shared" si="5"/>
        <v>0.27883491632745366</v>
      </c>
      <c r="M171" s="5"/>
    </row>
    <row r="172" spans="1:13" ht="44.25" customHeight="1">
      <c r="A172" s="1"/>
      <c r="B172" s="40"/>
      <c r="C172" s="19" t="s">
        <v>69</v>
      </c>
      <c r="D172" s="2" t="s">
        <v>9</v>
      </c>
      <c r="E172" s="13"/>
      <c r="F172" s="13"/>
      <c r="G172" s="13"/>
      <c r="H172" s="3">
        <v>27716.9</v>
      </c>
      <c r="I172" s="3">
        <v>19400</v>
      </c>
      <c r="J172" s="7">
        <f>I172/H172</f>
        <v>0.699933975300268</v>
      </c>
      <c r="K172" s="3">
        <v>19400</v>
      </c>
      <c r="L172" s="7">
        <f>K172/H172</f>
        <v>0.699933975300268</v>
      </c>
      <c r="M172" s="1"/>
    </row>
    <row r="173" spans="1:13" ht="18.75" customHeight="1">
      <c r="A173" s="1"/>
      <c r="B173" s="40"/>
      <c r="C173" s="2" t="s">
        <v>13</v>
      </c>
      <c r="D173" s="4"/>
      <c r="E173" s="15"/>
      <c r="F173" s="15"/>
      <c r="G173" s="15"/>
      <c r="H173" s="3">
        <f>SUM(H172:H172)</f>
        <v>27716.9</v>
      </c>
      <c r="I173" s="3">
        <f>SUM(I172:I172)</f>
        <v>19400</v>
      </c>
      <c r="J173" s="7">
        <f t="shared" si="4"/>
        <v>0.699933975300268</v>
      </c>
      <c r="K173" s="3">
        <f>SUM(K172:K172)</f>
        <v>19400</v>
      </c>
      <c r="L173" s="7">
        <f t="shared" si="5"/>
        <v>0.699933975300268</v>
      </c>
      <c r="M173" s="5"/>
    </row>
    <row r="174" spans="1:13" ht="38.25" customHeight="1">
      <c r="A174" s="1"/>
      <c r="B174" s="40"/>
      <c r="C174" s="2" t="s">
        <v>70</v>
      </c>
      <c r="D174" s="2" t="s">
        <v>9</v>
      </c>
      <c r="E174" s="13"/>
      <c r="F174" s="13"/>
      <c r="G174" s="13"/>
      <c r="H174" s="3">
        <v>27500</v>
      </c>
      <c r="I174" s="3">
        <v>0</v>
      </c>
      <c r="J174" s="7">
        <f t="shared" si="4"/>
        <v>0</v>
      </c>
      <c r="K174" s="3">
        <v>0</v>
      </c>
      <c r="L174" s="7">
        <f t="shared" si="5"/>
        <v>0</v>
      </c>
      <c r="M174" s="1"/>
    </row>
    <row r="175" spans="1:13" ht="18.75" customHeight="1">
      <c r="A175" s="1"/>
      <c r="B175" s="40"/>
      <c r="C175" s="2" t="s">
        <v>13</v>
      </c>
      <c r="D175" s="4"/>
      <c r="E175" s="15"/>
      <c r="F175" s="15"/>
      <c r="G175" s="15"/>
      <c r="H175" s="3">
        <f>SUM(H174)</f>
        <v>27500</v>
      </c>
      <c r="I175" s="3">
        <f>SUM(I174)</f>
        <v>0</v>
      </c>
      <c r="J175" s="7">
        <f t="shared" si="4"/>
        <v>0</v>
      </c>
      <c r="K175" s="3">
        <f>SUM(K174)</f>
        <v>0</v>
      </c>
      <c r="L175" s="7">
        <f t="shared" si="5"/>
        <v>0</v>
      </c>
      <c r="M175" s="5"/>
    </row>
    <row r="176" spans="1:13" ht="27.75" customHeight="1">
      <c r="A176" s="1"/>
      <c r="B176" s="50">
        <v>16</v>
      </c>
      <c r="C176" s="50" t="s">
        <v>86</v>
      </c>
      <c r="D176" s="20" t="s">
        <v>81</v>
      </c>
      <c r="E176" s="12"/>
      <c r="F176" s="12"/>
      <c r="G176" s="12"/>
      <c r="H176" s="8">
        <f>H180</f>
        <v>20571.46</v>
      </c>
      <c r="I176" s="8">
        <f>I180</f>
        <v>0</v>
      </c>
      <c r="J176" s="6">
        <f t="shared" si="4"/>
        <v>0</v>
      </c>
      <c r="K176" s="8">
        <f>K180</f>
        <v>0</v>
      </c>
      <c r="L176" s="6">
        <f t="shared" si="5"/>
        <v>0</v>
      </c>
      <c r="M176" s="1"/>
    </row>
    <row r="177" spans="1:13" ht="27.75" customHeight="1">
      <c r="A177" s="1"/>
      <c r="B177" s="50"/>
      <c r="C177" s="50"/>
      <c r="D177" s="18" t="s">
        <v>8</v>
      </c>
      <c r="E177" s="12"/>
      <c r="F177" s="12"/>
      <c r="G177" s="12"/>
      <c r="H177" s="8">
        <f>H181+H184+H187</f>
        <v>117707.51000000001</v>
      </c>
      <c r="I177" s="8">
        <f>I181+I184+I187</f>
        <v>3526.25</v>
      </c>
      <c r="J177" s="6">
        <f t="shared" si="4"/>
        <v>0.029957731668947885</v>
      </c>
      <c r="K177" s="8">
        <f>K181+K184+K187</f>
        <v>3526.25</v>
      </c>
      <c r="L177" s="6">
        <f t="shared" si="5"/>
        <v>0.029957731668947885</v>
      </c>
      <c r="M177" s="1"/>
    </row>
    <row r="178" spans="1:13" ht="53.25" customHeight="1">
      <c r="A178" s="1"/>
      <c r="B178" s="50"/>
      <c r="C178" s="50"/>
      <c r="D178" s="18" t="s">
        <v>9</v>
      </c>
      <c r="E178" s="12"/>
      <c r="F178" s="12"/>
      <c r="G178" s="12"/>
      <c r="H178" s="8">
        <f>H182+H185+H188+H190</f>
        <v>310203.29000000004</v>
      </c>
      <c r="I178" s="8">
        <f>I182+I185+I188+I190</f>
        <v>48122.979999999996</v>
      </c>
      <c r="J178" s="6">
        <f t="shared" si="4"/>
        <v>0.1551336866865596</v>
      </c>
      <c r="K178" s="8">
        <f>K182+K185+K188+K190</f>
        <v>48116.57</v>
      </c>
      <c r="L178" s="6">
        <f t="shared" si="5"/>
        <v>0.1551130228180365</v>
      </c>
      <c r="M178" s="1"/>
    </row>
    <row r="179" spans="1:13" ht="18.75" customHeight="1">
      <c r="A179" s="1"/>
      <c r="B179" s="50"/>
      <c r="C179" s="18" t="s">
        <v>11</v>
      </c>
      <c r="D179" s="9"/>
      <c r="E179" s="12">
        <v>649159.75</v>
      </c>
      <c r="F179" s="12">
        <f>H176+H178</f>
        <v>330774.75000000006</v>
      </c>
      <c r="G179" s="12">
        <f>E179-F179</f>
        <v>318384.99999999994</v>
      </c>
      <c r="H179" s="8">
        <f>SUM(H176:H178)</f>
        <v>448482.26</v>
      </c>
      <c r="I179" s="8">
        <f>SUM(I176:I178)</f>
        <v>51649.229999999996</v>
      </c>
      <c r="J179" s="6">
        <f t="shared" si="4"/>
        <v>0.11516448833449955</v>
      </c>
      <c r="K179" s="8">
        <f>SUM(K176:K178)</f>
        <v>51642.82</v>
      </c>
      <c r="L179" s="6">
        <f t="shared" si="5"/>
        <v>0.11515019568444022</v>
      </c>
      <c r="M179" s="5"/>
    </row>
    <row r="180" spans="1:13" ht="26.25" customHeight="1">
      <c r="A180" s="1"/>
      <c r="B180" s="40"/>
      <c r="C180" s="40" t="s">
        <v>71</v>
      </c>
      <c r="D180" s="2" t="s">
        <v>7</v>
      </c>
      <c r="E180" s="13"/>
      <c r="F180" s="13"/>
      <c r="G180" s="13"/>
      <c r="H180" s="3">
        <v>20571.46</v>
      </c>
      <c r="I180" s="3">
        <v>0</v>
      </c>
      <c r="J180" s="7">
        <f t="shared" si="4"/>
        <v>0</v>
      </c>
      <c r="K180" s="3">
        <v>0</v>
      </c>
      <c r="L180" s="7">
        <f t="shared" si="5"/>
        <v>0</v>
      </c>
      <c r="M180" s="1"/>
    </row>
    <row r="181" spans="1:13" ht="26.25" customHeight="1">
      <c r="A181" s="1"/>
      <c r="B181" s="40"/>
      <c r="C181" s="40"/>
      <c r="D181" s="2" t="s">
        <v>8</v>
      </c>
      <c r="E181" s="13"/>
      <c r="F181" s="13"/>
      <c r="G181" s="13"/>
      <c r="H181" s="3">
        <v>76311.8</v>
      </c>
      <c r="I181" s="3">
        <v>3459.71</v>
      </c>
      <c r="J181" s="7">
        <f t="shared" si="4"/>
        <v>0.04533650103915777</v>
      </c>
      <c r="K181" s="3">
        <v>3459.71</v>
      </c>
      <c r="L181" s="7">
        <f t="shared" si="5"/>
        <v>0.04533650103915777</v>
      </c>
      <c r="M181" s="1"/>
    </row>
    <row r="182" spans="1:13" ht="37.5" customHeight="1">
      <c r="A182" s="1"/>
      <c r="B182" s="40"/>
      <c r="C182" s="40"/>
      <c r="D182" s="2" t="s">
        <v>9</v>
      </c>
      <c r="E182" s="13"/>
      <c r="F182" s="13"/>
      <c r="G182" s="13"/>
      <c r="H182" s="3">
        <v>84140.09</v>
      </c>
      <c r="I182" s="3">
        <v>2245.41</v>
      </c>
      <c r="J182" s="7">
        <f t="shared" si="4"/>
        <v>0.026686565227111117</v>
      </c>
      <c r="K182" s="3">
        <v>2239</v>
      </c>
      <c r="L182" s="7">
        <f t="shared" si="5"/>
        <v>0.02661038275571134</v>
      </c>
      <c r="M182" s="1"/>
    </row>
    <row r="183" spans="1:13" ht="18.75" customHeight="1">
      <c r="A183" s="1"/>
      <c r="B183" s="40"/>
      <c r="C183" s="2" t="s">
        <v>13</v>
      </c>
      <c r="D183" s="4"/>
      <c r="E183" s="15"/>
      <c r="F183" s="15"/>
      <c r="G183" s="15"/>
      <c r="H183" s="3">
        <f>SUM(H180:H182)</f>
        <v>181023.35</v>
      </c>
      <c r="I183" s="3">
        <f>SUM(I180:I182)</f>
        <v>5705.12</v>
      </c>
      <c r="J183" s="7">
        <f t="shared" si="4"/>
        <v>0.03151593427035794</v>
      </c>
      <c r="K183" s="3">
        <f>SUM(K180:K182)</f>
        <v>5698.71</v>
      </c>
      <c r="L183" s="7">
        <f t="shared" si="5"/>
        <v>0.03148052447377645</v>
      </c>
      <c r="M183" s="5"/>
    </row>
    <row r="184" spans="1:13" ht="24" customHeight="1">
      <c r="A184" s="1"/>
      <c r="B184" s="56"/>
      <c r="C184" s="41" t="s">
        <v>72</v>
      </c>
      <c r="D184" s="2" t="s">
        <v>8</v>
      </c>
      <c r="E184" s="13"/>
      <c r="F184" s="13"/>
      <c r="G184" s="13"/>
      <c r="H184" s="3">
        <v>16379.5</v>
      </c>
      <c r="I184" s="3">
        <v>0</v>
      </c>
      <c r="J184" s="7">
        <f t="shared" si="4"/>
        <v>0</v>
      </c>
      <c r="K184" s="3">
        <v>0</v>
      </c>
      <c r="L184" s="7">
        <f t="shared" si="5"/>
        <v>0</v>
      </c>
      <c r="M184" s="1"/>
    </row>
    <row r="185" spans="1:13" ht="36.75" customHeight="1">
      <c r="A185" s="1"/>
      <c r="B185" s="57"/>
      <c r="C185" s="42"/>
      <c r="D185" s="2" t="s">
        <v>9</v>
      </c>
      <c r="E185" s="13"/>
      <c r="F185" s="13"/>
      <c r="G185" s="13"/>
      <c r="H185" s="3">
        <v>55919.05</v>
      </c>
      <c r="I185" s="3">
        <v>11428.64</v>
      </c>
      <c r="J185" s="7">
        <f t="shared" si="4"/>
        <v>0.20437829326499643</v>
      </c>
      <c r="K185" s="3">
        <v>11428.64</v>
      </c>
      <c r="L185" s="7">
        <f t="shared" si="5"/>
        <v>0.20437829326499643</v>
      </c>
      <c r="M185" s="1"/>
    </row>
    <row r="186" spans="1:13" ht="15.75" customHeight="1">
      <c r="A186" s="1"/>
      <c r="B186" s="58"/>
      <c r="C186" s="2" t="s">
        <v>13</v>
      </c>
      <c r="D186" s="4"/>
      <c r="E186" s="15"/>
      <c r="F186" s="15"/>
      <c r="G186" s="15"/>
      <c r="H186" s="3">
        <f>SUM(H184:H185)</f>
        <v>72298.55</v>
      </c>
      <c r="I186" s="3">
        <f>SUM(I184:I185)</f>
        <v>11428.64</v>
      </c>
      <c r="J186" s="7">
        <f t="shared" si="4"/>
        <v>0.158075646053759</v>
      </c>
      <c r="K186" s="3">
        <f>SUM(K184:K185)</f>
        <v>11428.64</v>
      </c>
      <c r="L186" s="7">
        <f t="shared" si="5"/>
        <v>0.158075646053759</v>
      </c>
      <c r="M186" s="5"/>
    </row>
    <row r="187" spans="1:13" ht="26.25" customHeight="1">
      <c r="A187" s="1"/>
      <c r="B187" s="40"/>
      <c r="C187" s="41" t="s">
        <v>73</v>
      </c>
      <c r="D187" s="2" t="s">
        <v>8</v>
      </c>
      <c r="E187" s="13"/>
      <c r="F187" s="13"/>
      <c r="G187" s="13"/>
      <c r="H187" s="3">
        <v>25016.21</v>
      </c>
      <c r="I187" s="3">
        <v>66.54</v>
      </c>
      <c r="J187" s="7">
        <f t="shared" si="4"/>
        <v>0.0026598753368315986</v>
      </c>
      <c r="K187" s="3">
        <v>66.54</v>
      </c>
      <c r="L187" s="7">
        <f t="shared" si="5"/>
        <v>0.0026598753368315986</v>
      </c>
      <c r="M187" s="1"/>
    </row>
    <row r="188" spans="1:13" ht="45.75" customHeight="1">
      <c r="A188" s="1"/>
      <c r="B188" s="40"/>
      <c r="C188" s="42"/>
      <c r="D188" s="2" t="s">
        <v>9</v>
      </c>
      <c r="E188" s="13"/>
      <c r="F188" s="13"/>
      <c r="G188" s="13"/>
      <c r="H188" s="3">
        <v>10526.45</v>
      </c>
      <c r="I188" s="3">
        <v>0</v>
      </c>
      <c r="J188" s="7">
        <f t="shared" si="4"/>
        <v>0</v>
      </c>
      <c r="K188" s="3">
        <v>0</v>
      </c>
      <c r="L188" s="7">
        <f t="shared" si="5"/>
        <v>0</v>
      </c>
      <c r="M188" s="1"/>
    </row>
    <row r="189" spans="1:13" ht="18.75" customHeight="1">
      <c r="A189" s="1"/>
      <c r="B189" s="40"/>
      <c r="C189" s="2" t="s">
        <v>13</v>
      </c>
      <c r="D189" s="4"/>
      <c r="E189" s="15"/>
      <c r="F189" s="15"/>
      <c r="G189" s="15"/>
      <c r="H189" s="3">
        <f>SUM(H187:H188)</f>
        <v>35542.66</v>
      </c>
      <c r="I189" s="3">
        <f>SUM(I187:I188)</f>
        <v>66.54</v>
      </c>
      <c r="J189" s="7">
        <f t="shared" si="4"/>
        <v>0.001872116493250646</v>
      </c>
      <c r="K189" s="3">
        <f>SUM(K187:K188)</f>
        <v>66.54</v>
      </c>
      <c r="L189" s="7">
        <f t="shared" si="5"/>
        <v>0.001872116493250646</v>
      </c>
      <c r="M189" s="5"/>
    </row>
    <row r="190" spans="1:13" ht="53.25" customHeight="1">
      <c r="A190" s="1"/>
      <c r="B190" s="40"/>
      <c r="C190" s="19" t="s">
        <v>82</v>
      </c>
      <c r="D190" s="2" t="s">
        <v>9</v>
      </c>
      <c r="E190" s="13"/>
      <c r="F190" s="13"/>
      <c r="G190" s="13"/>
      <c r="H190" s="3">
        <v>159617.7</v>
      </c>
      <c r="I190" s="3">
        <v>34448.93</v>
      </c>
      <c r="J190" s="7">
        <f>I190/H190</f>
        <v>0.21582149097499836</v>
      </c>
      <c r="K190" s="3">
        <v>34448.93</v>
      </c>
      <c r="L190" s="7">
        <f>K190/H190</f>
        <v>0.21582149097499836</v>
      </c>
      <c r="M190" s="1"/>
    </row>
    <row r="191" spans="1:13" ht="18.75" customHeight="1">
      <c r="A191" s="1"/>
      <c r="B191" s="40"/>
      <c r="C191" s="2" t="s">
        <v>13</v>
      </c>
      <c r="D191" s="4"/>
      <c r="E191" s="15"/>
      <c r="F191" s="15"/>
      <c r="G191" s="15"/>
      <c r="H191" s="3">
        <f>SUM(H190:H190)</f>
        <v>159617.7</v>
      </c>
      <c r="I191" s="3">
        <f>SUM(I190:I190)</f>
        <v>34448.93</v>
      </c>
      <c r="J191" s="7">
        <f>I191/H191</f>
        <v>0.21582149097499836</v>
      </c>
      <c r="K191" s="3">
        <f>SUM(K190:K190)</f>
        <v>34448.93</v>
      </c>
      <c r="L191" s="7">
        <f>K191/H191</f>
        <v>0.21582149097499836</v>
      </c>
      <c r="M191" s="5"/>
    </row>
    <row r="192" spans="1:13" ht="27" customHeight="1">
      <c r="A192" s="1"/>
      <c r="B192" s="46"/>
      <c r="C192" s="43" t="s">
        <v>28</v>
      </c>
      <c r="D192" s="10" t="s">
        <v>7</v>
      </c>
      <c r="E192" s="14"/>
      <c r="F192" s="14"/>
      <c r="G192" s="14"/>
      <c r="H192" s="16">
        <f>H40+H81+H120+H176</f>
        <v>137980.06</v>
      </c>
      <c r="I192" s="16">
        <f>I40+I81+I120+I176</f>
        <v>2144.8</v>
      </c>
      <c r="J192" s="17">
        <f t="shared" si="4"/>
        <v>0.015544275020608051</v>
      </c>
      <c r="K192" s="16">
        <f>K40+K81+K120+K176</f>
        <v>2144.8</v>
      </c>
      <c r="L192" s="17">
        <f t="shared" si="5"/>
        <v>0.015544275020608051</v>
      </c>
      <c r="M192" s="5"/>
    </row>
    <row r="193" spans="1:13" ht="27.75" customHeight="1">
      <c r="A193" s="1"/>
      <c r="B193" s="47"/>
      <c r="C193" s="44"/>
      <c r="D193" s="10" t="s">
        <v>8</v>
      </c>
      <c r="E193" s="14"/>
      <c r="F193" s="14"/>
      <c r="G193" s="14"/>
      <c r="H193" s="16">
        <f>H3+H28+H41+H82+H109+H121+H149+H177</f>
        <v>3065129.1999999993</v>
      </c>
      <c r="I193" s="16">
        <f>I3+I28+I41+I82+I109+I121+I149+I177</f>
        <v>494827.04</v>
      </c>
      <c r="J193" s="17">
        <f t="shared" si="4"/>
        <v>0.16143757985797144</v>
      </c>
      <c r="K193" s="16">
        <f>K3+K28+K41+K82+K109+K121+K149+K177</f>
        <v>494833.54</v>
      </c>
      <c r="L193" s="17">
        <f t="shared" si="5"/>
        <v>0.16143970048636125</v>
      </c>
      <c r="M193" s="5"/>
    </row>
    <row r="194" spans="1:13" ht="41.25" customHeight="1">
      <c r="A194" s="1"/>
      <c r="B194" s="47"/>
      <c r="C194" s="44"/>
      <c r="D194" s="10" t="s">
        <v>9</v>
      </c>
      <c r="E194" s="14"/>
      <c r="F194" s="14"/>
      <c r="G194" s="14"/>
      <c r="H194" s="16">
        <f>H4+H23+H25+H29+H42+H56+H58+H60+H62+H79+H83+H110+H122+H150+H168+H178</f>
        <v>2616510.5100000002</v>
      </c>
      <c r="I194" s="16">
        <f>I4+I23+I25+I29+I42+I56+I58+I60+I62+I79+I83+I110+I122+I150+I168+I178</f>
        <v>507688.5099999999</v>
      </c>
      <c r="J194" s="17">
        <f t="shared" si="4"/>
        <v>0.19403266604879787</v>
      </c>
      <c r="K194" s="16">
        <f>K4+K23+K25+K29+K42+K56+K58+K60+K62+K79+K83+K110+K122+K150+K168+K178</f>
        <v>509326.24000000005</v>
      </c>
      <c r="L194" s="17">
        <f t="shared" si="5"/>
        <v>0.19465858747878678</v>
      </c>
      <c r="M194" s="5"/>
    </row>
    <row r="195" spans="1:13" ht="15.75" customHeight="1">
      <c r="A195" s="1"/>
      <c r="B195" s="47"/>
      <c r="C195" s="44"/>
      <c r="D195" s="10" t="s">
        <v>10</v>
      </c>
      <c r="E195" s="14"/>
      <c r="F195" s="14"/>
      <c r="G195" s="14"/>
      <c r="H195" s="16">
        <f>H26+H63+H84+H123+H151</f>
        <v>6407053.54</v>
      </c>
      <c r="I195" s="16">
        <f>I26+I63+I84+I123+I151</f>
        <v>131247.23</v>
      </c>
      <c r="J195" s="17">
        <f t="shared" si="4"/>
        <v>0.020484803065965954</v>
      </c>
      <c r="K195" s="16">
        <f>K26+K63+K84+K123+K151</f>
        <v>131550.83000000002</v>
      </c>
      <c r="L195" s="17">
        <f t="shared" si="5"/>
        <v>0.02053218834191294</v>
      </c>
      <c r="M195" s="5"/>
    </row>
    <row r="196" spans="1:13" ht="18" customHeight="1">
      <c r="A196" s="1"/>
      <c r="B196" s="48"/>
      <c r="C196" s="45"/>
      <c r="D196" s="10" t="s">
        <v>38</v>
      </c>
      <c r="E196" s="14">
        <f>SUM(E3:E195)</f>
        <v>6299967.471</v>
      </c>
      <c r="F196" s="14" t="e">
        <f>SUM(F3:F195)</f>
        <v>#REF!</v>
      </c>
      <c r="G196" s="14" t="e">
        <f>SUM(G3:G195)</f>
        <v>#REF!</v>
      </c>
      <c r="H196" s="16">
        <f>SUM(H192:H195)</f>
        <v>12226673.309999999</v>
      </c>
      <c r="I196" s="16">
        <f>SUM(I192:I195)</f>
        <v>1135907.5799999998</v>
      </c>
      <c r="J196" s="17">
        <f t="shared" si="4"/>
        <v>0.0929040591172874</v>
      </c>
      <c r="K196" s="16">
        <f>SUM(K192:K195)</f>
        <v>1137855.4100000001</v>
      </c>
      <c r="L196" s="17">
        <f t="shared" si="5"/>
        <v>0.09306336900891649</v>
      </c>
      <c r="M196" s="5"/>
    </row>
    <row r="197" spans="8:12" ht="21" customHeight="1">
      <c r="H197" s="37"/>
      <c r="I197" s="37"/>
      <c r="J197" s="37"/>
      <c r="K197" s="37"/>
      <c r="L197" s="37"/>
    </row>
    <row r="198" ht="14.25" customHeight="1">
      <c r="I198" s="37"/>
    </row>
    <row r="199" ht="14.25" customHeight="1">
      <c r="I199" s="37"/>
    </row>
  </sheetData>
  <sheetProtection/>
  <mergeCells count="111">
    <mergeCell ref="C176:C178"/>
    <mergeCell ref="B180:B183"/>
    <mergeCell ref="C180:C182"/>
    <mergeCell ref="B168:B169"/>
    <mergeCell ref="B170:B171"/>
    <mergeCell ref="B172:B173"/>
    <mergeCell ref="B174:B175"/>
    <mergeCell ref="C35:C36"/>
    <mergeCell ref="B35:B37"/>
    <mergeCell ref="C28:C29"/>
    <mergeCell ref="B28:B30"/>
    <mergeCell ref="B16:B17"/>
    <mergeCell ref="B18:B20"/>
    <mergeCell ref="C18:C19"/>
    <mergeCell ref="B21:B22"/>
    <mergeCell ref="B33:B34"/>
    <mergeCell ref="B187:B189"/>
    <mergeCell ref="B176:B179"/>
    <mergeCell ref="B153:B155"/>
    <mergeCell ref="C153:C154"/>
    <mergeCell ref="B156:B158"/>
    <mergeCell ref="C156:C157"/>
    <mergeCell ref="B159:B162"/>
    <mergeCell ref="C184:C185"/>
    <mergeCell ref="B184:B186"/>
    <mergeCell ref="B163:B164"/>
    <mergeCell ref="B165:B167"/>
    <mergeCell ref="C165:C166"/>
    <mergeCell ref="B142:B143"/>
    <mergeCell ref="B144:B146"/>
    <mergeCell ref="C144:C145"/>
    <mergeCell ref="B147:B148"/>
    <mergeCell ref="B149:B152"/>
    <mergeCell ref="C149:C151"/>
    <mergeCell ref="C159:C161"/>
    <mergeCell ref="B130:B131"/>
    <mergeCell ref="B132:B134"/>
    <mergeCell ref="C132:C133"/>
    <mergeCell ref="B135:B136"/>
    <mergeCell ref="B137:B138"/>
    <mergeCell ref="B139:B141"/>
    <mergeCell ref="C139:C140"/>
    <mergeCell ref="B117:B119"/>
    <mergeCell ref="C117:C118"/>
    <mergeCell ref="B120:B124"/>
    <mergeCell ref="C120:C123"/>
    <mergeCell ref="B125:B129"/>
    <mergeCell ref="C125:C128"/>
    <mergeCell ref="B109:B111"/>
    <mergeCell ref="C109:C110"/>
    <mergeCell ref="B112:B114"/>
    <mergeCell ref="B115:B116"/>
    <mergeCell ref="B107:B108"/>
    <mergeCell ref="C112:C113"/>
    <mergeCell ref="B97:B99"/>
    <mergeCell ref="C97:C98"/>
    <mergeCell ref="C100:C101"/>
    <mergeCell ref="B100:B102"/>
    <mergeCell ref="B103:B106"/>
    <mergeCell ref="C103:C105"/>
    <mergeCell ref="B86:B88"/>
    <mergeCell ref="C86:C87"/>
    <mergeCell ref="B89:B90"/>
    <mergeCell ref="B91:B93"/>
    <mergeCell ref="C91:C92"/>
    <mergeCell ref="B94:B96"/>
    <mergeCell ref="C94:C95"/>
    <mergeCell ref="B74:B76"/>
    <mergeCell ref="C74:C75"/>
    <mergeCell ref="B77:B78"/>
    <mergeCell ref="B79:B80"/>
    <mergeCell ref="B81:B85"/>
    <mergeCell ref="C81:C84"/>
    <mergeCell ref="B71:B73"/>
    <mergeCell ref="C71:C72"/>
    <mergeCell ref="B60:B61"/>
    <mergeCell ref="B62:B64"/>
    <mergeCell ref="C62:C63"/>
    <mergeCell ref="B58:B59"/>
    <mergeCell ref="B65:B67"/>
    <mergeCell ref="C65:C66"/>
    <mergeCell ref="B68:B70"/>
    <mergeCell ref="C68:C69"/>
    <mergeCell ref="B54:B55"/>
    <mergeCell ref="B56:B57"/>
    <mergeCell ref="B40:B43"/>
    <mergeCell ref="C40:C42"/>
    <mergeCell ref="B44:B46"/>
    <mergeCell ref="C44:C45"/>
    <mergeCell ref="B47:B50"/>
    <mergeCell ref="C47:C49"/>
    <mergeCell ref="C51:C52"/>
    <mergeCell ref="B38:B39"/>
    <mergeCell ref="B31:B32"/>
    <mergeCell ref="B1:L1"/>
    <mergeCell ref="B3:B5"/>
    <mergeCell ref="C3:C4"/>
    <mergeCell ref="B6:B7"/>
    <mergeCell ref="B8:B9"/>
    <mergeCell ref="B51:B53"/>
    <mergeCell ref="B190:B191"/>
    <mergeCell ref="C187:C188"/>
    <mergeCell ref="C192:C196"/>
    <mergeCell ref="B192:B196"/>
    <mergeCell ref="B10:B11"/>
    <mergeCell ref="B12:B13"/>
    <mergeCell ref="B14:B15"/>
    <mergeCell ref="B23:B24"/>
    <mergeCell ref="B25:B27"/>
    <mergeCell ref="C25:C26"/>
  </mergeCells>
  <printOptions/>
  <pageMargins left="0.3937007874015748" right="0.1968503937007874" top="0.3937007874015748" bottom="0.3937007874015748" header="0.3937007874015748" footer="0.3937007874015748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Даницкая</dc:creator>
  <cp:keywords/>
  <dc:description/>
  <cp:lastModifiedBy>veltsnn</cp:lastModifiedBy>
  <cp:lastPrinted>2019-01-31T11:11:15Z</cp:lastPrinted>
  <dcterms:created xsi:type="dcterms:W3CDTF">2018-04-25T12:15:47Z</dcterms:created>
  <dcterms:modified xsi:type="dcterms:W3CDTF">2019-05-14T07:18:45Z</dcterms:modified>
  <cp:category/>
  <cp:version/>
  <cp:contentType/>
  <cp:contentStatus/>
</cp:coreProperties>
</file>