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<sst xmlns="http://schemas.openxmlformats.org/spreadsheetml/2006/main" count="290" uniqueCount="89">
  <si>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</si>
  <si>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</si>
  <si>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</si>
  <si>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</si>
  <si>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</si>
  <si>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</si>
  <si>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</si>
  <si>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</si>
  <si>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</si>
  <si>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</si>
  <si>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</si>
  <si>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</si>
  <si>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</si>
  <si>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>Итого по подпрограмме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</si>
  <si>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</si>
  <si>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</si>
  <si>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</si>
  <si>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</si>
  <si>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</si>
  <si>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</si>
  <si>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VIII «Обеспечивающая подпрограмма»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</si>
  <si>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</si>
  <si>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</si>
  <si>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</si>
  <si>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IV «Обеспечивающая подпрограмма»</t>
  </si>
  <si>
    <t>Подпрограмма I «Дошкольное образование»</t>
  </si>
  <si>
    <t xml:space="preserve">Подпрограмма II «Общее образование» </t>
  </si>
  <si>
    <t>Подпрограмма III «Дополнительное образование,воспитание и психолого-социальное сопровождение детей»</t>
  </si>
  <si>
    <t>Итого по муниципальным программам Московской области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</si>
  <si>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</si>
  <si>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</si>
  <si>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Муниципальная программа "Развитие и поддержка предпринимательства городского округа  Электросталь Московской области"
(МКУ "Департамент по развитию промышленности, инвестиционной политике и рекламе городского округа Электросталь")</t>
  </si>
  <si>
    <t>Развитие физической культуры и спорта  в городском округе Электросталь Московской области
(Управление по физической культуре и спорту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</si>
  <si>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делами Администрации городского округа Электросталь Московской области)</t>
  </si>
  <si>
    <t>Безопасность  городского округа Электросталь 
(Управление по территориальной безопасности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</si>
  <si>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</si>
  <si>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</si>
  <si>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Развитие инженерной инфраструктуры и энергоэффективности в городском округе Электросталь Московской области  
(Управление городского жилищного и коммунального хозяйства Администрации городского округа Электросталь Московской области)</t>
  </si>
  <si>
    <t>ВСЕГО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</si>
  <si>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</si>
  <si>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</si>
  <si>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</si>
  <si>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</si>
  <si>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</si>
  <si>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</si>
  <si>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</si>
  <si>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</si>
  <si>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</si>
  <si>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</si>
  <si>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</si>
  <si>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Подпрограмма 7 "Обеспечивающая подпрограмма"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</si>
  <si>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</si>
  <si>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</si>
  <si>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</si>
  <si>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Подпрограмма 1 "Обеспечение жильем молодых семей"</t>
  </si>
  <si>
    <t>Подпрограмма 2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</si>
  <si>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Подпрограмма 3 "Обеспечение жильем детей-сирот и детей, оставшихся без попечения родителей, а также лиц из их числа детей-сирот и детей, оставшихся без попечения родителей"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</si>
  <si>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</si>
  <si>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</si>
  <si>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</si>
  <si>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</si>
  <si>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</si>
  <si>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>Подпрограмма 9 "Обеспечивающая подпрограмма"</t>
  </si>
  <si>
    <t>Подпрограмма 1 "Чистая вода"</t>
  </si>
  <si>
    <t>Подпрограмма 2 "Очистка сточных вод"</t>
  </si>
  <si>
    <t xml:space="preserve">Подпрограмма 3 "Создание условий для обеспечения качественными жилищно-коммунальными услугами" </t>
  </si>
  <si>
    <t>Подпрограмма 4 "Энергосбережение и повышение энергетической эффективности на территории городского округа Электросталь Московской области"</t>
  </si>
  <si>
    <t>Подпрограмма 5 "Обеспечивающая подпрограмма"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</si>
  <si>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</si>
  <si>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</si>
  <si>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</si>
  <si>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Подпрограмма 1 "Комфортная городская среда"</t>
  </si>
  <si>
    <t>Подпрограмма 2 "Благоустройство территории городского округа"</t>
  </si>
  <si>
    <t>Подпрограмма 3 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</si>
  <si>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 бюджету</t>
  </si>
  <si>
    <t>В программе</t>
  </si>
  <si>
    <t>Разница</t>
  </si>
  <si>
    <t>Наименование программы/ подпрограммы
муниципальный заказчик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</si>
  <si>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</si>
  <si>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</si>
  <si>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 xml:space="preserve">Средства Федерального бюджета </t>
  </si>
  <si>
    <t>Подпрограмма 4 "Обеспечивающая подпрограмма"</t>
  </si>
  <si>
    <t>Подпрограмма 8 "Развитие сельского хозяйства и расширение рынка сельскохозяйственной продукции городского округа Электросталь Московской области"</t>
  </si>
  <si>
    <t xml:space="preserve"> Жилище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</si>
  <si>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</si>
  <si>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Формирование современной комфортной городской среды городского округа Электросталь Московской области
(Комитет по строительству, дорожной деятельности и благоустройства 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</si>
  <si>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</si>
  <si>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Пассажирский  транспорт общего пользования
(Комитет по строительству, дорожной деятельности и благоустройства  Администрации городского округа Электросталь Московской области)</t>
  </si>
  <si>
    <t>Оперативный отчёт о реализации муниципальных программ городского округа Электросталь Московской области (свод) 
 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</si>
</sst>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13" borderId="10" xfId="58" applyFont="1" applyFill="1" applyBorder="1" applyAlignment="1" applyProtection="1">
      <alignment horizontal="right" vertical="top" wrapText="1"/>
      <protection locked="0"/>
    </xf>
    <xf numFmtId="171" fontId="2" fillId="0" borderId="10" xfId="58" applyFont="1" applyFill="1" applyBorder="1" applyAlignment="1" applyProtection="1">
      <alignment horizontal="right" vertical="top" wrapText="1"/>
      <protection locked="0"/>
    </xf>
    <xf numFmtId="171" fontId="4" fillId="34" borderId="10" xfId="58" applyFont="1" applyFill="1" applyBorder="1" applyAlignment="1" applyProtection="1">
      <alignment horizontal="right" vertical="top" wrapText="1"/>
      <protection locked="0"/>
    </xf>
    <xf numFmtId="171" fontId="3" fillId="0" borderId="10" xfId="58" applyFont="1" applyFill="1" applyBorder="1" applyAlignment="1" applyProtection="1">
      <alignment horizontal="right" vertical="top" wrapText="1"/>
      <protection locked="0"/>
    </xf>
    <xf numFmtId="4" fontId="4" fillId="34" borderId="10" xfId="0" applyNumberFormat="1" applyFont="1" applyFill="1" applyBorder="1" applyAlignment="1" applyProtection="1">
      <alignment vertical="top"/>
      <protection locked="0"/>
    </xf>
    <xf numFmtId="10" fontId="4" fillId="34" borderId="10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1" fontId="2" fillId="33" borderId="10" xfId="58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71" fontId="3" fillId="33" borderId="10" xfId="58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Alignment="1">
      <alignment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3" xfId="0" applyNumberFormat="1" applyFont="1" applyFill="1" applyBorder="1" applyAlignment="1" applyProtection="1">
      <alignment horizontal="left" vertical="top" wrapText="1"/>
      <protection locked="0"/>
    </xf>
    <xf numFmtId="0" fontId="3" fillId="13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locked="0"/>
    </xf>
    <xf numFmtId="0" fontId="2" fillId="34" borderId="12" xfId="0" applyNumberFormat="1" applyFont="1" applyFill="1" applyBorder="1" applyAlignment="1" applyProtection="1">
      <alignment horizontal="center" vertical="top"/>
      <protection locked="0"/>
    </xf>
    <xf numFmtId="0" fontId="2" fillId="34" borderId="14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tabSelected="1" zoomScalePageLayoutView="0" workbookViewId="0" topLeftCell="A1">
      <selection activeCell="B1" sqref="B1:L1"/>
    </sheetView>
  </sheetViews>
  <sheetFormatPr defaultColWidth="10.140625" defaultRowHeight="14.25" customHeight="1"/>
  <cols>
    <col min="1" max="1" width="1.57421875" style="21" customWidth="1"/>
    <col min="2" max="2" width="4.8515625" style="21" customWidth="1"/>
    <col min="3" max="3" width="41.57421875" style="21" customWidth="1"/>
    <col min="4" max="4" width="28.8515625" style="21" customWidth="1"/>
    <col min="5" max="5" width="13.140625" style="36" hidden="1" customWidth="1"/>
    <col min="6" max="7" width="14.421875" style="36" hidden="1" customWidth="1"/>
    <col min="8" max="8" width="14.57421875" style="21" customWidth="1"/>
    <col min="9" max="9" width="16.57421875" style="21" customWidth="1"/>
    <col min="10" max="10" width="14.57421875" style="21" customWidth="1"/>
    <col min="11" max="11" width="19.00390625" style="21" customWidth="1"/>
    <col min="12" max="12" width="11.00390625" style="21" customWidth="1"/>
    <col min="13" max="13" width="10.140625" style="21" customWidth="1"/>
    <col min="14" max="15" width="9.140625" style="21" customWidth="1"/>
    <col min="16" max="16" width="16.00390625" style="21" customWidth="1"/>
    <col min="17" max="19" width="9.140625" style="21" customWidth="1"/>
    <col min="20" max="16384" width="10.140625" style="21" customWidth="1"/>
  </cols>
  <sheetData>
    <row r="1" spans="1:13" ht="27" customHeight="1">
      <c r="A1" s="1"/>
      <c r="B1" s="61" t="s">
        <v>88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23"/>
    </row>
    <row r="2" spans="1:13" ht="28.5" customHeight="1">
      <c r="A2" s="1"/>
      <c r="B2" s="24" t="s">
        <v>0</v>
      </c>
      <c r="C2" s="11" t="s">
        <v>77</v>
      </c>
      <c r="D2" s="11" t="s">
        <v>1</v>
      </c>
      <c r="E2" s="11" t="s">
        <v>74</v>
      </c>
      <c r="F2" s="11" t="s">
        <v>75</v>
      </c>
      <c r="G2" s="11" t="s">
        <v>76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1"/>
    </row>
    <row r="3" spans="1:13" ht="26.25" customHeight="1">
      <c r="A3" s="1"/>
      <c r="B3" s="50">
        <v>1</v>
      </c>
      <c r="C3" s="50" t="s">
        <v>29</v>
      </c>
      <c r="D3" s="41" t="s">
        <v>7</v>
      </c>
      <c r="E3" s="12"/>
      <c r="F3" s="12"/>
      <c r="G3" s="12"/>
      <c r="H3" s="8">
        <f>H9</f>
        <v>150</v>
      </c>
      <c r="I3" s="8">
        <f>I9</f>
        <v>148.4</v>
      </c>
      <c r="J3" s="6">
        <f>I3/H3</f>
        <v>0.9893333333333334</v>
      </c>
      <c r="K3" s="8">
        <v>0</v>
      </c>
      <c r="L3" s="6">
        <f>K3/H3</f>
        <v>0</v>
      </c>
      <c r="M3" s="1"/>
    </row>
    <row r="4" spans="1:13" ht="26.25" customHeight="1">
      <c r="A4" s="1"/>
      <c r="B4" s="50"/>
      <c r="C4" s="50"/>
      <c r="D4" s="41" t="s">
        <v>8</v>
      </c>
      <c r="E4" s="12"/>
      <c r="F4" s="12"/>
      <c r="G4" s="12"/>
      <c r="H4" s="8">
        <f>H12+H21</f>
        <v>69815.1</v>
      </c>
      <c r="I4" s="8">
        <f>I12+I21</f>
        <v>67722.08</v>
      </c>
      <c r="J4" s="6">
        <f>I4/H4</f>
        <v>0.9700205256455982</v>
      </c>
      <c r="K4" s="8">
        <f>K12+K21</f>
        <v>67722.08</v>
      </c>
      <c r="L4" s="6">
        <f>K4/H4</f>
        <v>0.9700205256455982</v>
      </c>
      <c r="M4" s="1"/>
    </row>
    <row r="5" spans="1:13" ht="43.5" customHeight="1">
      <c r="A5" s="1"/>
      <c r="B5" s="50"/>
      <c r="C5" s="50"/>
      <c r="D5" s="18" t="s">
        <v>9</v>
      </c>
      <c r="E5" s="12"/>
      <c r="F5" s="12"/>
      <c r="G5" s="12"/>
      <c r="H5" s="8">
        <f>H7+H10+H13+H15+H17+H19+H22+H24</f>
        <v>310886.58999999997</v>
      </c>
      <c r="I5" s="8">
        <f>I7+I10+I13+I15+I17+I19+I22+I24</f>
        <v>301407.85000000003</v>
      </c>
      <c r="J5" s="6">
        <f aca="true" t="shared" si="0" ref="J5:J75">I5/H5</f>
        <v>0.9695106180038195</v>
      </c>
      <c r="K5" s="8">
        <f>K7+K10+K13+K15+K17+K19+K22+K24</f>
        <v>304868.82</v>
      </c>
      <c r="L5" s="6">
        <f aca="true" t="shared" si="1" ref="L5:L75">K5/H5</f>
        <v>0.9806431985374475</v>
      </c>
      <c r="M5" s="1"/>
    </row>
    <row r="6" spans="1:13" ht="21" customHeight="1">
      <c r="A6" s="1"/>
      <c r="B6" s="50"/>
      <c r="C6" s="18" t="s">
        <v>11</v>
      </c>
      <c r="D6" s="9"/>
      <c r="E6" s="12">
        <v>327731.96</v>
      </c>
      <c r="F6" s="12">
        <f>H3+H5</f>
        <v>311036.58999999997</v>
      </c>
      <c r="G6" s="12">
        <f>E6-F6</f>
        <v>16695.370000000054</v>
      </c>
      <c r="H6" s="8">
        <f>SUM(H3:H5)</f>
        <v>380851.68999999994</v>
      </c>
      <c r="I6" s="8">
        <f>SUM(I3:I5)</f>
        <v>369278.33</v>
      </c>
      <c r="J6" s="6">
        <f t="shared" si="0"/>
        <v>0.969611898006807</v>
      </c>
      <c r="K6" s="8">
        <f>SUM(K3:K5)</f>
        <v>372590.9</v>
      </c>
      <c r="L6" s="6">
        <f t="shared" si="1"/>
        <v>0.9783096932036722</v>
      </c>
      <c r="M6" s="5"/>
    </row>
    <row r="7" spans="1:13" s="28" customFormat="1" ht="40.5" customHeight="1">
      <c r="A7" s="25"/>
      <c r="B7" s="59"/>
      <c r="C7" s="26" t="s">
        <v>12</v>
      </c>
      <c r="D7" s="26" t="s">
        <v>9</v>
      </c>
      <c r="E7" s="27"/>
      <c r="F7" s="27"/>
      <c r="G7" s="27"/>
      <c r="H7" s="22">
        <v>20074.9</v>
      </c>
      <c r="I7" s="22">
        <v>19913.91</v>
      </c>
      <c r="J7" s="7">
        <f t="shared" si="0"/>
        <v>0.9919805329042735</v>
      </c>
      <c r="K7" s="22">
        <v>20942.49</v>
      </c>
      <c r="L7" s="7">
        <f t="shared" si="1"/>
        <v>1.0432176499011203</v>
      </c>
      <c r="M7" s="25"/>
    </row>
    <row r="8" spans="1:13" s="28" customFormat="1" ht="18.75" customHeight="1">
      <c r="A8" s="25"/>
      <c r="B8" s="59"/>
      <c r="C8" s="26" t="s">
        <v>13</v>
      </c>
      <c r="D8" s="29"/>
      <c r="E8" s="27"/>
      <c r="F8" s="27"/>
      <c r="G8" s="27"/>
      <c r="H8" s="22">
        <f>H7</f>
        <v>20074.9</v>
      </c>
      <c r="I8" s="22">
        <f>I7</f>
        <v>19913.91</v>
      </c>
      <c r="J8" s="7">
        <f t="shared" si="0"/>
        <v>0.9919805329042735</v>
      </c>
      <c r="K8" s="22">
        <f>K7</f>
        <v>20942.49</v>
      </c>
      <c r="L8" s="7">
        <f t="shared" si="1"/>
        <v>1.0432176499011203</v>
      </c>
      <c r="M8" s="30"/>
    </row>
    <row r="9" spans="1:13" s="28" customFormat="1" ht="18.75" customHeight="1">
      <c r="A9" s="25"/>
      <c r="B9" s="45"/>
      <c r="C9" s="45" t="s">
        <v>14</v>
      </c>
      <c r="D9" s="2" t="s">
        <v>7</v>
      </c>
      <c r="E9" s="27"/>
      <c r="F9" s="27"/>
      <c r="G9" s="27"/>
      <c r="H9" s="22">
        <v>150</v>
      </c>
      <c r="I9" s="22">
        <v>148.4</v>
      </c>
      <c r="J9" s="7">
        <f t="shared" si="0"/>
        <v>0.9893333333333334</v>
      </c>
      <c r="K9" s="22">
        <v>148.4</v>
      </c>
      <c r="L9" s="7">
        <f t="shared" si="1"/>
        <v>0.9893333333333334</v>
      </c>
      <c r="M9" s="25"/>
    </row>
    <row r="10" spans="1:13" s="28" customFormat="1" ht="42" customHeight="1">
      <c r="A10" s="25"/>
      <c r="B10" s="47"/>
      <c r="C10" s="46"/>
      <c r="D10" s="26" t="s">
        <v>9</v>
      </c>
      <c r="E10" s="27"/>
      <c r="F10" s="27"/>
      <c r="G10" s="27"/>
      <c r="H10" s="22">
        <v>59215.32</v>
      </c>
      <c r="I10" s="22">
        <v>57366.25</v>
      </c>
      <c r="J10" s="7">
        <f t="shared" si="0"/>
        <v>0.9687737902961598</v>
      </c>
      <c r="K10" s="22">
        <v>58579.4</v>
      </c>
      <c r="L10" s="7">
        <f t="shared" si="1"/>
        <v>0.9892608872163487</v>
      </c>
      <c r="M10" s="25"/>
    </row>
    <row r="11" spans="1:13" s="28" customFormat="1" ht="18.75" customHeight="1">
      <c r="A11" s="25"/>
      <c r="B11" s="48"/>
      <c r="C11" s="26" t="s">
        <v>13</v>
      </c>
      <c r="D11" s="29"/>
      <c r="E11" s="27"/>
      <c r="F11" s="27"/>
      <c r="G11" s="27"/>
      <c r="H11" s="22">
        <f>SUM(H10:H10)</f>
        <v>59215.32</v>
      </c>
      <c r="I11" s="22">
        <f>SUM(I10:I10)</f>
        <v>57366.25</v>
      </c>
      <c r="J11" s="7">
        <f t="shared" si="0"/>
        <v>0.9687737902961598</v>
      </c>
      <c r="K11" s="22">
        <f>SUM(K10:K10)</f>
        <v>58579.4</v>
      </c>
      <c r="L11" s="7">
        <f t="shared" si="1"/>
        <v>0.9892608872163487</v>
      </c>
      <c r="M11" s="30"/>
    </row>
    <row r="12" spans="1:13" s="28" customFormat="1" ht="36" customHeight="1">
      <c r="A12" s="25"/>
      <c r="B12" s="59"/>
      <c r="C12" s="45" t="s">
        <v>15</v>
      </c>
      <c r="D12" s="42" t="s">
        <v>8</v>
      </c>
      <c r="E12" s="27"/>
      <c r="F12" s="27"/>
      <c r="G12" s="27"/>
      <c r="H12" s="22">
        <v>1610.1</v>
      </c>
      <c r="I12" s="22">
        <v>1610.1</v>
      </c>
      <c r="J12" s="7">
        <f t="shared" si="0"/>
        <v>1</v>
      </c>
      <c r="K12" s="22">
        <v>1610.1</v>
      </c>
      <c r="L12" s="7">
        <f t="shared" si="1"/>
        <v>1</v>
      </c>
      <c r="M12" s="25"/>
    </row>
    <row r="13" spans="1:13" s="28" customFormat="1" ht="36" customHeight="1">
      <c r="A13" s="25"/>
      <c r="B13" s="59"/>
      <c r="C13" s="46"/>
      <c r="D13" s="42" t="s">
        <v>9</v>
      </c>
      <c r="E13" s="27"/>
      <c r="F13" s="27"/>
      <c r="G13" s="27"/>
      <c r="H13" s="22">
        <v>91413.99</v>
      </c>
      <c r="I13" s="22">
        <v>88958.8</v>
      </c>
      <c r="J13" s="7">
        <f>I13/H13</f>
        <v>0.97314207595577</v>
      </c>
      <c r="K13" s="22">
        <v>89059.64</v>
      </c>
      <c r="L13" s="7">
        <f>K13/H13</f>
        <v>0.9742451893851258</v>
      </c>
      <c r="M13" s="25"/>
    </row>
    <row r="14" spans="1:13" s="28" customFormat="1" ht="18.75" customHeight="1">
      <c r="A14" s="25"/>
      <c r="B14" s="59"/>
      <c r="C14" s="26" t="s">
        <v>13</v>
      </c>
      <c r="D14" s="29"/>
      <c r="E14" s="27"/>
      <c r="F14" s="27"/>
      <c r="G14" s="27"/>
      <c r="H14" s="22">
        <f>SUM(H12:H13)</f>
        <v>93024.09000000001</v>
      </c>
      <c r="I14" s="22">
        <f>SUM(I12:I13)</f>
        <v>90568.90000000001</v>
      </c>
      <c r="J14" s="7">
        <f t="shared" si="0"/>
        <v>0.973606944179728</v>
      </c>
      <c r="K14" s="22">
        <f>SUM(K12:K13)</f>
        <v>90669.74</v>
      </c>
      <c r="L14" s="7">
        <f t="shared" si="1"/>
        <v>0.9746909644587761</v>
      </c>
      <c r="M14" s="30"/>
    </row>
    <row r="15" spans="1:13" s="28" customFormat="1" ht="51.75" customHeight="1">
      <c r="A15" s="25"/>
      <c r="B15" s="59"/>
      <c r="C15" s="26" t="s">
        <v>16</v>
      </c>
      <c r="D15" s="26" t="s">
        <v>9</v>
      </c>
      <c r="E15" s="27"/>
      <c r="F15" s="27"/>
      <c r="G15" s="27"/>
      <c r="H15" s="22">
        <v>89768.86</v>
      </c>
      <c r="I15" s="22">
        <v>86981.44</v>
      </c>
      <c r="J15" s="7">
        <f t="shared" si="0"/>
        <v>0.9689489205945135</v>
      </c>
      <c r="K15" s="22">
        <v>88515.71</v>
      </c>
      <c r="L15" s="7">
        <f t="shared" si="1"/>
        <v>0.9860402593950731</v>
      </c>
      <c r="M15" s="25"/>
    </row>
    <row r="16" spans="1:13" s="28" customFormat="1" ht="18.75" customHeight="1">
      <c r="A16" s="25"/>
      <c r="B16" s="59"/>
      <c r="C16" s="26" t="s">
        <v>13</v>
      </c>
      <c r="D16" s="29"/>
      <c r="E16" s="27"/>
      <c r="F16" s="27"/>
      <c r="G16" s="27"/>
      <c r="H16" s="22">
        <f>SUM(H15:H15)</f>
        <v>89768.86</v>
      </c>
      <c r="I16" s="22">
        <f>SUM(I15:I15)</f>
        <v>86981.44</v>
      </c>
      <c r="J16" s="7">
        <f t="shared" si="0"/>
        <v>0.9689489205945135</v>
      </c>
      <c r="K16" s="22">
        <f>SUM(K15:K15)</f>
        <v>88515.71</v>
      </c>
      <c r="L16" s="7">
        <f t="shared" si="1"/>
        <v>0.9860402593950731</v>
      </c>
      <c r="M16" s="30"/>
    </row>
    <row r="17" spans="1:13" s="28" customFormat="1" ht="35.25" customHeight="1">
      <c r="A17" s="25"/>
      <c r="B17" s="59"/>
      <c r="C17" s="26" t="s">
        <v>17</v>
      </c>
      <c r="D17" s="26" t="s">
        <v>9</v>
      </c>
      <c r="E17" s="27"/>
      <c r="F17" s="27"/>
      <c r="G17" s="27"/>
      <c r="H17" s="22">
        <v>139.02</v>
      </c>
      <c r="I17" s="22">
        <v>138.87</v>
      </c>
      <c r="J17" s="7">
        <f t="shared" si="0"/>
        <v>0.9989210185584807</v>
      </c>
      <c r="K17" s="22">
        <v>138.87</v>
      </c>
      <c r="L17" s="7">
        <f t="shared" si="1"/>
        <v>0.9989210185584807</v>
      </c>
      <c r="M17" s="30"/>
    </row>
    <row r="18" spans="1:13" s="28" customFormat="1" ht="16.5" customHeight="1">
      <c r="A18" s="25"/>
      <c r="B18" s="59"/>
      <c r="C18" s="26" t="s">
        <v>13</v>
      </c>
      <c r="D18" s="29"/>
      <c r="E18" s="27"/>
      <c r="F18" s="27"/>
      <c r="G18" s="27"/>
      <c r="H18" s="22">
        <f>SUM(H17)</f>
        <v>139.02</v>
      </c>
      <c r="I18" s="22">
        <f>SUM(I17)</f>
        <v>138.87</v>
      </c>
      <c r="J18" s="7">
        <f t="shared" si="0"/>
        <v>0.9989210185584807</v>
      </c>
      <c r="K18" s="22">
        <f>SUM(K17)</f>
        <v>138.87</v>
      </c>
      <c r="L18" s="7">
        <f t="shared" si="1"/>
        <v>0.9989210185584807</v>
      </c>
      <c r="M18" s="30"/>
    </row>
    <row r="19" spans="1:13" s="28" customFormat="1" ht="36.75" customHeight="1">
      <c r="A19" s="25"/>
      <c r="B19" s="59"/>
      <c r="C19" s="26" t="s">
        <v>18</v>
      </c>
      <c r="D19" s="26" t="s">
        <v>9</v>
      </c>
      <c r="E19" s="27"/>
      <c r="F19" s="27"/>
      <c r="G19" s="27"/>
      <c r="H19" s="22">
        <v>9650</v>
      </c>
      <c r="I19" s="22">
        <v>9550</v>
      </c>
      <c r="J19" s="7">
        <f t="shared" si="0"/>
        <v>0.9896373056994818</v>
      </c>
      <c r="K19" s="22">
        <v>9134.13</v>
      </c>
      <c r="L19" s="7">
        <f t="shared" si="1"/>
        <v>0.946541968911917</v>
      </c>
      <c r="M19" s="25"/>
    </row>
    <row r="20" spans="1:13" s="28" customFormat="1" ht="18.75" customHeight="1">
      <c r="A20" s="25"/>
      <c r="B20" s="59"/>
      <c r="C20" s="26" t="s">
        <v>13</v>
      </c>
      <c r="D20" s="29"/>
      <c r="E20" s="27"/>
      <c r="F20" s="27"/>
      <c r="G20" s="27"/>
      <c r="H20" s="22">
        <f>SUM(H19)</f>
        <v>9650</v>
      </c>
      <c r="I20" s="22">
        <f>SUM(I19)</f>
        <v>9550</v>
      </c>
      <c r="J20" s="7">
        <f t="shared" si="0"/>
        <v>0.9896373056994818</v>
      </c>
      <c r="K20" s="22">
        <f>SUM(K19)</f>
        <v>9134.13</v>
      </c>
      <c r="L20" s="7">
        <f t="shared" si="1"/>
        <v>0.946541968911917</v>
      </c>
      <c r="M20" s="30"/>
    </row>
    <row r="21" spans="1:13" s="28" customFormat="1" ht="23.25" customHeight="1">
      <c r="A21" s="25"/>
      <c r="B21" s="59"/>
      <c r="C21" s="59" t="s">
        <v>19</v>
      </c>
      <c r="D21" s="26" t="s">
        <v>8</v>
      </c>
      <c r="E21" s="27"/>
      <c r="F21" s="27"/>
      <c r="G21" s="27"/>
      <c r="H21" s="22">
        <v>68205</v>
      </c>
      <c r="I21" s="22">
        <v>66111.98</v>
      </c>
      <c r="J21" s="7">
        <f t="shared" si="0"/>
        <v>0.9693128069789604</v>
      </c>
      <c r="K21" s="22">
        <v>66111.98</v>
      </c>
      <c r="L21" s="7">
        <f t="shared" si="1"/>
        <v>0.9693128069789604</v>
      </c>
      <c r="M21" s="25"/>
    </row>
    <row r="22" spans="1:13" s="28" customFormat="1" ht="37.5" customHeight="1">
      <c r="A22" s="25"/>
      <c r="B22" s="59"/>
      <c r="C22" s="59"/>
      <c r="D22" s="26" t="s">
        <v>9</v>
      </c>
      <c r="E22" s="27"/>
      <c r="F22" s="27"/>
      <c r="G22" s="27"/>
      <c r="H22" s="22">
        <v>25123.48</v>
      </c>
      <c r="I22" s="22">
        <v>23552.27</v>
      </c>
      <c r="J22" s="7">
        <f t="shared" si="0"/>
        <v>0.9374604951224911</v>
      </c>
      <c r="K22" s="22">
        <v>23552.27</v>
      </c>
      <c r="L22" s="7">
        <f t="shared" si="1"/>
        <v>0.9374604951224911</v>
      </c>
      <c r="M22" s="25"/>
    </row>
    <row r="23" spans="1:13" s="28" customFormat="1" ht="16.5" customHeight="1">
      <c r="A23" s="25"/>
      <c r="B23" s="59"/>
      <c r="C23" s="26" t="s">
        <v>13</v>
      </c>
      <c r="D23" s="29"/>
      <c r="E23" s="27"/>
      <c r="F23" s="27"/>
      <c r="G23" s="27"/>
      <c r="H23" s="22">
        <f>SUM(H21:H22)</f>
        <v>93328.48</v>
      </c>
      <c r="I23" s="22">
        <f>SUM(I21:I22)</f>
        <v>89664.25</v>
      </c>
      <c r="J23" s="7">
        <f t="shared" si="0"/>
        <v>0.9607383512514079</v>
      </c>
      <c r="K23" s="22">
        <f>SUM(K21:K22)</f>
        <v>89664.25</v>
      </c>
      <c r="L23" s="7">
        <f t="shared" si="1"/>
        <v>0.9607383512514079</v>
      </c>
      <c r="M23" s="30"/>
    </row>
    <row r="24" spans="1:13" s="28" customFormat="1" ht="36.75" customHeight="1">
      <c r="A24" s="25"/>
      <c r="B24" s="59"/>
      <c r="C24" s="26" t="s">
        <v>20</v>
      </c>
      <c r="D24" s="26" t="s">
        <v>9</v>
      </c>
      <c r="E24" s="27"/>
      <c r="F24" s="27"/>
      <c r="G24" s="27"/>
      <c r="H24" s="22">
        <v>15501.02</v>
      </c>
      <c r="I24" s="22">
        <v>14946.31</v>
      </c>
      <c r="J24" s="7">
        <f t="shared" si="0"/>
        <v>0.9642146129738558</v>
      </c>
      <c r="K24" s="22">
        <v>14946.31</v>
      </c>
      <c r="L24" s="7">
        <f t="shared" si="1"/>
        <v>0.9642146129738558</v>
      </c>
      <c r="M24" s="25"/>
    </row>
    <row r="25" spans="1:13" s="28" customFormat="1" ht="18.75" customHeight="1">
      <c r="A25" s="25"/>
      <c r="B25" s="59"/>
      <c r="C25" s="26" t="s">
        <v>13</v>
      </c>
      <c r="D25" s="29"/>
      <c r="E25" s="27"/>
      <c r="F25" s="27"/>
      <c r="G25" s="27"/>
      <c r="H25" s="22">
        <f>SUM(H24)</f>
        <v>15501.02</v>
      </c>
      <c r="I25" s="22">
        <f>SUM(I24)</f>
        <v>14946.31</v>
      </c>
      <c r="J25" s="7">
        <f t="shared" si="0"/>
        <v>0.9642146129738558</v>
      </c>
      <c r="K25" s="22">
        <f>SUM(K24)</f>
        <v>14946.31</v>
      </c>
      <c r="L25" s="7">
        <f t="shared" si="1"/>
        <v>0.9642146129738558</v>
      </c>
      <c r="M25" s="30"/>
    </row>
    <row r="26" spans="1:13" s="32" customFormat="1" ht="49.5" customHeight="1">
      <c r="A26" s="31"/>
      <c r="B26" s="50">
        <v>2</v>
      </c>
      <c r="C26" s="18" t="s">
        <v>30</v>
      </c>
      <c r="D26" s="18" t="s">
        <v>9</v>
      </c>
      <c r="E26" s="12"/>
      <c r="F26" s="12"/>
      <c r="G26" s="12"/>
      <c r="H26" s="8">
        <v>34323.4</v>
      </c>
      <c r="I26" s="8">
        <v>33336.03</v>
      </c>
      <c r="J26" s="6">
        <f t="shared" si="0"/>
        <v>0.9712333277006356</v>
      </c>
      <c r="K26" s="8">
        <v>33734.35</v>
      </c>
      <c r="L26" s="6">
        <f t="shared" si="1"/>
        <v>0.9828382386360325</v>
      </c>
      <c r="M26" s="31"/>
    </row>
    <row r="27" spans="1:13" s="32" customFormat="1" ht="18.75" customHeight="1">
      <c r="A27" s="31"/>
      <c r="B27" s="50"/>
      <c r="C27" s="18" t="s">
        <v>11</v>
      </c>
      <c r="D27" s="9"/>
      <c r="E27" s="12">
        <v>33436.9</v>
      </c>
      <c r="F27" s="12">
        <f>H26</f>
        <v>34323.4</v>
      </c>
      <c r="G27" s="12">
        <f>E27-F27</f>
        <v>-886.5</v>
      </c>
      <c r="H27" s="8">
        <f>SUM(H26)</f>
        <v>34323.4</v>
      </c>
      <c r="I27" s="8">
        <f>SUM(I26)</f>
        <v>33336.03</v>
      </c>
      <c r="J27" s="6">
        <f t="shared" si="0"/>
        <v>0.9712333277006356</v>
      </c>
      <c r="K27" s="8">
        <f>SUM(K26)</f>
        <v>33734.35</v>
      </c>
      <c r="L27" s="6">
        <f t="shared" si="1"/>
        <v>0.9828382386360325</v>
      </c>
      <c r="M27" s="33"/>
    </row>
    <row r="28" spans="1:13" ht="37.5" customHeight="1">
      <c r="A28" s="1"/>
      <c r="B28" s="50">
        <v>3</v>
      </c>
      <c r="C28" s="50" t="s">
        <v>31</v>
      </c>
      <c r="D28" s="18" t="s">
        <v>9</v>
      </c>
      <c r="E28" s="12"/>
      <c r="F28" s="12"/>
      <c r="G28" s="12"/>
      <c r="H28" s="8">
        <v>1000</v>
      </c>
      <c r="I28" s="8">
        <v>1000</v>
      </c>
      <c r="J28" s="6">
        <f t="shared" si="0"/>
        <v>1</v>
      </c>
      <c r="K28" s="8">
        <v>1000</v>
      </c>
      <c r="L28" s="6">
        <f t="shared" si="1"/>
        <v>1</v>
      </c>
      <c r="M28" s="5"/>
    </row>
    <row r="29" spans="1:13" ht="32.25" customHeight="1">
      <c r="A29" s="1"/>
      <c r="B29" s="50"/>
      <c r="C29" s="50"/>
      <c r="D29" s="18" t="s">
        <v>10</v>
      </c>
      <c r="E29" s="12"/>
      <c r="F29" s="12"/>
      <c r="G29" s="12"/>
      <c r="H29" s="8">
        <v>480</v>
      </c>
      <c r="I29" s="8">
        <v>480</v>
      </c>
      <c r="J29" s="6">
        <f t="shared" si="0"/>
        <v>1</v>
      </c>
      <c r="K29" s="8">
        <v>480</v>
      </c>
      <c r="L29" s="6">
        <f t="shared" si="1"/>
        <v>1</v>
      </c>
      <c r="M29" s="1"/>
    </row>
    <row r="30" spans="1:13" ht="18.75" customHeight="1">
      <c r="A30" s="1"/>
      <c r="B30" s="50"/>
      <c r="C30" s="18" t="s">
        <v>11</v>
      </c>
      <c r="D30" s="9"/>
      <c r="E30" s="12">
        <v>1000</v>
      </c>
      <c r="F30" s="12">
        <f>H28</f>
        <v>1000</v>
      </c>
      <c r="G30" s="12">
        <f>E30-F30</f>
        <v>0</v>
      </c>
      <c r="H30" s="8">
        <f>SUM(H28:H29)</f>
        <v>1480</v>
      </c>
      <c r="I30" s="8">
        <f>SUM(I28:I29)</f>
        <v>1480</v>
      </c>
      <c r="J30" s="6">
        <f t="shared" si="0"/>
        <v>1</v>
      </c>
      <c r="K30" s="8">
        <f>SUM(K28:K29)</f>
        <v>1480</v>
      </c>
      <c r="L30" s="6">
        <f t="shared" si="1"/>
        <v>1</v>
      </c>
      <c r="M30" s="5"/>
    </row>
    <row r="31" spans="1:13" ht="24.75" customHeight="1">
      <c r="A31" s="1"/>
      <c r="B31" s="53">
        <v>4</v>
      </c>
      <c r="C31" s="53" t="s">
        <v>32</v>
      </c>
      <c r="D31" s="43" t="s">
        <v>80</v>
      </c>
      <c r="E31" s="12"/>
      <c r="F31" s="12"/>
      <c r="G31" s="12"/>
      <c r="H31" s="8">
        <f>H39</f>
        <v>5736.51</v>
      </c>
      <c r="I31" s="8">
        <f>I39</f>
        <v>5736.46</v>
      </c>
      <c r="J31" s="6">
        <f t="shared" si="0"/>
        <v>0.9999912838990954</v>
      </c>
      <c r="K31" s="8">
        <f>K39</f>
        <v>5736.07</v>
      </c>
      <c r="L31" s="6">
        <f t="shared" si="1"/>
        <v>0.9999232983120399</v>
      </c>
      <c r="M31" s="1"/>
    </row>
    <row r="32" spans="1:13" ht="24.75" customHeight="1">
      <c r="A32" s="1"/>
      <c r="B32" s="58"/>
      <c r="C32" s="58"/>
      <c r="D32" s="43" t="s">
        <v>8</v>
      </c>
      <c r="E32" s="12"/>
      <c r="F32" s="12"/>
      <c r="G32" s="12"/>
      <c r="H32" s="8">
        <f>H40</f>
        <v>21213.84</v>
      </c>
      <c r="I32" s="8">
        <f>I40</f>
        <v>17613.73</v>
      </c>
      <c r="J32" s="6">
        <f t="shared" si="0"/>
        <v>0.8302942795835172</v>
      </c>
      <c r="K32" s="8">
        <f>K40</f>
        <v>17613.66</v>
      </c>
      <c r="L32" s="6">
        <f t="shared" si="1"/>
        <v>0.8302909798508897</v>
      </c>
      <c r="M32" s="1"/>
    </row>
    <row r="33" spans="1:13" s="32" customFormat="1" ht="48" customHeight="1">
      <c r="A33" s="31"/>
      <c r="B33" s="58"/>
      <c r="C33" s="57"/>
      <c r="D33" s="43" t="s">
        <v>9</v>
      </c>
      <c r="E33" s="12"/>
      <c r="F33" s="12"/>
      <c r="G33" s="12"/>
      <c r="H33" s="8">
        <f>H35+H37+H41+H43</f>
        <v>265410.31</v>
      </c>
      <c r="I33" s="8">
        <f>I35+I37+I41+I43</f>
        <v>258402.28999999998</v>
      </c>
      <c r="J33" s="6">
        <f t="shared" si="0"/>
        <v>0.9735955246049032</v>
      </c>
      <c r="K33" s="8">
        <f>K35+K37+K41+K43</f>
        <v>269714</v>
      </c>
      <c r="L33" s="6">
        <f t="shared" si="1"/>
        <v>1.0162152329349978</v>
      </c>
      <c r="M33" s="31"/>
    </row>
    <row r="34" spans="1:13" s="32" customFormat="1" ht="15.75" customHeight="1">
      <c r="A34" s="31"/>
      <c r="B34" s="57"/>
      <c r="C34" s="43" t="s">
        <v>11</v>
      </c>
      <c r="D34" s="9"/>
      <c r="E34" s="12">
        <v>299354.065</v>
      </c>
      <c r="F34" s="12">
        <f>H31+H33</f>
        <v>271146.82</v>
      </c>
      <c r="G34" s="12">
        <f>E34-F34</f>
        <v>28207.244999999995</v>
      </c>
      <c r="H34" s="8">
        <f>SUM(H31:H33)</f>
        <v>292360.66</v>
      </c>
      <c r="I34" s="8">
        <f>SUM(I31:I33)</f>
        <v>281752.48</v>
      </c>
      <c r="J34" s="6">
        <f t="shared" si="0"/>
        <v>0.963715432849276</v>
      </c>
      <c r="K34" s="8">
        <f>SUM(K31:K33)</f>
        <v>293063.73</v>
      </c>
      <c r="L34" s="6">
        <f t="shared" si="1"/>
        <v>1.002404803710595</v>
      </c>
      <c r="M34" s="33"/>
    </row>
    <row r="35" spans="1:13" s="28" customFormat="1" ht="35.25" customHeight="1">
      <c r="A35" s="25"/>
      <c r="B35" s="59"/>
      <c r="C35" s="42" t="s">
        <v>21</v>
      </c>
      <c r="D35" s="42" t="s">
        <v>9</v>
      </c>
      <c r="E35" s="27"/>
      <c r="F35" s="27"/>
      <c r="G35" s="27"/>
      <c r="H35" s="22">
        <v>99008.9</v>
      </c>
      <c r="I35" s="22">
        <v>98658.95</v>
      </c>
      <c r="J35" s="7">
        <f t="shared" si="0"/>
        <v>0.9964654692658943</v>
      </c>
      <c r="K35" s="22">
        <v>105111.9</v>
      </c>
      <c r="L35" s="7">
        <f t="shared" si="1"/>
        <v>1.0616409231897335</v>
      </c>
      <c r="M35" s="25"/>
    </row>
    <row r="36" spans="1:13" s="28" customFormat="1" ht="18.75" customHeight="1">
      <c r="A36" s="25"/>
      <c r="B36" s="59"/>
      <c r="C36" s="42" t="s">
        <v>13</v>
      </c>
      <c r="D36" s="34"/>
      <c r="E36" s="35"/>
      <c r="F36" s="35"/>
      <c r="G36" s="35"/>
      <c r="H36" s="22">
        <f>SUM(H35)</f>
        <v>99008.9</v>
      </c>
      <c r="I36" s="22">
        <f>SUM(I35)</f>
        <v>98658.95</v>
      </c>
      <c r="J36" s="7">
        <f t="shared" si="0"/>
        <v>0.9964654692658943</v>
      </c>
      <c r="K36" s="22">
        <f>SUM(K35)</f>
        <v>105111.9</v>
      </c>
      <c r="L36" s="7">
        <f t="shared" si="1"/>
        <v>1.0616409231897335</v>
      </c>
      <c r="M36" s="30"/>
    </row>
    <row r="37" spans="1:13" s="28" customFormat="1" ht="35.25" customHeight="1">
      <c r="A37" s="25"/>
      <c r="B37" s="59"/>
      <c r="C37" s="42" t="s">
        <v>22</v>
      </c>
      <c r="D37" s="42" t="s">
        <v>9</v>
      </c>
      <c r="E37" s="27"/>
      <c r="F37" s="27"/>
      <c r="G37" s="27"/>
      <c r="H37" s="22">
        <v>144317.6</v>
      </c>
      <c r="I37" s="22">
        <v>139554.74</v>
      </c>
      <c r="J37" s="7">
        <f t="shared" si="0"/>
        <v>0.9669973724618479</v>
      </c>
      <c r="K37" s="22">
        <v>144413.5</v>
      </c>
      <c r="L37" s="7">
        <f t="shared" si="1"/>
        <v>1.0006645066159636</v>
      </c>
      <c r="M37" s="25"/>
    </row>
    <row r="38" spans="1:13" s="28" customFormat="1" ht="18.75" customHeight="1">
      <c r="A38" s="25"/>
      <c r="B38" s="59"/>
      <c r="C38" s="42" t="s">
        <v>13</v>
      </c>
      <c r="D38" s="34"/>
      <c r="E38" s="35"/>
      <c r="F38" s="35"/>
      <c r="G38" s="35"/>
      <c r="H38" s="22">
        <f>SUM(H37)</f>
        <v>144317.6</v>
      </c>
      <c r="I38" s="22">
        <f>SUM(I37)</f>
        <v>139554.74</v>
      </c>
      <c r="J38" s="7">
        <f t="shared" si="0"/>
        <v>0.9669973724618479</v>
      </c>
      <c r="K38" s="22">
        <f>SUM(K37)</f>
        <v>144413.5</v>
      </c>
      <c r="L38" s="7">
        <f t="shared" si="1"/>
        <v>1.0006645066159636</v>
      </c>
      <c r="M38" s="30"/>
    </row>
    <row r="39" spans="1:13" s="28" customFormat="1" ht="26.25" customHeight="1">
      <c r="A39" s="25"/>
      <c r="B39" s="63"/>
      <c r="C39" s="63" t="s">
        <v>23</v>
      </c>
      <c r="D39" s="2" t="s">
        <v>7</v>
      </c>
      <c r="E39" s="27"/>
      <c r="F39" s="27"/>
      <c r="G39" s="27"/>
      <c r="H39" s="22">
        <v>5736.51</v>
      </c>
      <c r="I39" s="22">
        <v>5736.46</v>
      </c>
      <c r="J39" s="7">
        <f t="shared" si="0"/>
        <v>0.9999912838990954</v>
      </c>
      <c r="K39" s="22">
        <v>5736.07</v>
      </c>
      <c r="L39" s="7">
        <f t="shared" si="1"/>
        <v>0.9999232983120399</v>
      </c>
      <c r="M39" s="25"/>
    </row>
    <row r="40" spans="1:13" s="28" customFormat="1" ht="26.25" customHeight="1">
      <c r="A40" s="25"/>
      <c r="B40" s="64"/>
      <c r="C40" s="64"/>
      <c r="D40" s="42" t="s">
        <v>8</v>
      </c>
      <c r="E40" s="27"/>
      <c r="F40" s="27"/>
      <c r="G40" s="27"/>
      <c r="H40" s="22">
        <v>21213.84</v>
      </c>
      <c r="I40" s="22">
        <v>17613.73</v>
      </c>
      <c r="J40" s="7">
        <f t="shared" si="0"/>
        <v>0.8302942795835172</v>
      </c>
      <c r="K40" s="22">
        <v>17613.66</v>
      </c>
      <c r="L40" s="7">
        <f t="shared" si="1"/>
        <v>0.8302909798508897</v>
      </c>
      <c r="M40" s="25"/>
    </row>
    <row r="41" spans="1:13" s="28" customFormat="1" ht="36" customHeight="1">
      <c r="A41" s="25"/>
      <c r="B41" s="64"/>
      <c r="C41" s="65"/>
      <c r="D41" s="42" t="s">
        <v>9</v>
      </c>
      <c r="E41" s="27"/>
      <c r="F41" s="27"/>
      <c r="G41" s="27"/>
      <c r="H41" s="22">
        <v>12826.61</v>
      </c>
      <c r="I41" s="22">
        <v>11001.8</v>
      </c>
      <c r="J41" s="7">
        <f t="shared" si="0"/>
        <v>0.8577324795873578</v>
      </c>
      <c r="K41" s="22">
        <v>11001.8</v>
      </c>
      <c r="L41" s="7">
        <f t="shared" si="1"/>
        <v>0.8577324795873578</v>
      </c>
      <c r="M41" s="25"/>
    </row>
    <row r="42" spans="1:13" s="28" customFormat="1" ht="18.75" customHeight="1">
      <c r="A42" s="25"/>
      <c r="B42" s="65"/>
      <c r="C42" s="26" t="s">
        <v>13</v>
      </c>
      <c r="D42" s="34"/>
      <c r="E42" s="35"/>
      <c r="F42" s="35"/>
      <c r="G42" s="35"/>
      <c r="H42" s="22">
        <f>SUM(H39:H41)</f>
        <v>39776.96</v>
      </c>
      <c r="I42" s="22">
        <f>SUM(I39:I41)</f>
        <v>34351.99</v>
      </c>
      <c r="J42" s="7">
        <f t="shared" si="0"/>
        <v>0.8636152687384858</v>
      </c>
      <c r="K42" s="22">
        <f>SUM(K39:K41)</f>
        <v>34351.53</v>
      </c>
      <c r="L42" s="7">
        <f t="shared" si="1"/>
        <v>0.8636037042549255</v>
      </c>
      <c r="M42" s="30"/>
    </row>
    <row r="43" spans="1:13" s="28" customFormat="1" ht="37.5" customHeight="1">
      <c r="A43" s="25"/>
      <c r="B43" s="59"/>
      <c r="C43" s="26" t="s">
        <v>24</v>
      </c>
      <c r="D43" s="26" t="s">
        <v>9</v>
      </c>
      <c r="E43" s="27"/>
      <c r="F43" s="27"/>
      <c r="G43" s="27"/>
      <c r="H43" s="22">
        <v>9257.2</v>
      </c>
      <c r="I43" s="22">
        <v>9186.8</v>
      </c>
      <c r="J43" s="7">
        <f t="shared" si="0"/>
        <v>0.9923951086721685</v>
      </c>
      <c r="K43" s="22">
        <v>9186.8</v>
      </c>
      <c r="L43" s="7">
        <f t="shared" si="1"/>
        <v>0.9923951086721685</v>
      </c>
      <c r="M43" s="30"/>
    </row>
    <row r="44" spans="1:13" s="28" customFormat="1" ht="18.75" customHeight="1">
      <c r="A44" s="25"/>
      <c r="B44" s="59"/>
      <c r="C44" s="26" t="s">
        <v>13</v>
      </c>
      <c r="D44" s="34"/>
      <c r="E44" s="35"/>
      <c r="F44" s="35"/>
      <c r="G44" s="35"/>
      <c r="H44" s="22">
        <f>SUM(H43)</f>
        <v>9257.2</v>
      </c>
      <c r="I44" s="22">
        <f>SUM(I43)</f>
        <v>9186.8</v>
      </c>
      <c r="J44" s="7">
        <f t="shared" si="0"/>
        <v>0.9923951086721685</v>
      </c>
      <c r="K44" s="22">
        <f>SUM(K43)</f>
        <v>9186.8</v>
      </c>
      <c r="L44" s="7">
        <f t="shared" si="1"/>
        <v>0.9923951086721685</v>
      </c>
      <c r="M44" s="30"/>
    </row>
    <row r="45" spans="1:13" s="32" customFormat="1" ht="25.5" customHeight="1">
      <c r="A45" s="31"/>
      <c r="B45" s="50">
        <v>5</v>
      </c>
      <c r="C45" s="50" t="s">
        <v>78</v>
      </c>
      <c r="D45" s="20" t="s">
        <v>80</v>
      </c>
      <c r="E45" s="12"/>
      <c r="F45" s="12"/>
      <c r="G45" s="12"/>
      <c r="H45" s="8">
        <f>H52+H56</f>
        <v>114972.6</v>
      </c>
      <c r="I45" s="8">
        <f>I52+I56</f>
        <v>114972.6</v>
      </c>
      <c r="J45" s="6">
        <f t="shared" si="0"/>
        <v>1</v>
      </c>
      <c r="K45" s="8">
        <f>K52+K56</f>
        <v>114972.6</v>
      </c>
      <c r="L45" s="6">
        <f t="shared" si="1"/>
        <v>1</v>
      </c>
      <c r="M45" s="31"/>
    </row>
    <row r="46" spans="1:13" s="32" customFormat="1" ht="25.5" customHeight="1">
      <c r="A46" s="31"/>
      <c r="B46" s="50"/>
      <c r="C46" s="50"/>
      <c r="D46" s="20" t="s">
        <v>8</v>
      </c>
      <c r="E46" s="12"/>
      <c r="F46" s="12"/>
      <c r="G46" s="12"/>
      <c r="H46" s="8">
        <f>H49+H53+H57</f>
        <v>2308927.61</v>
      </c>
      <c r="I46" s="8">
        <f>I49+I53+I57</f>
        <v>2138381.26</v>
      </c>
      <c r="J46" s="6">
        <f t="shared" si="0"/>
        <v>0.9261361208288379</v>
      </c>
      <c r="K46" s="8">
        <f>K49+K53+K57</f>
        <v>2138381.26</v>
      </c>
      <c r="L46" s="6">
        <f t="shared" si="1"/>
        <v>0.9261361208288379</v>
      </c>
      <c r="M46" s="31"/>
    </row>
    <row r="47" spans="1:16" s="32" customFormat="1" ht="37.5" customHeight="1">
      <c r="A47" s="31"/>
      <c r="B47" s="50"/>
      <c r="C47" s="50"/>
      <c r="D47" s="18" t="s">
        <v>9</v>
      </c>
      <c r="E47" s="12"/>
      <c r="F47" s="12"/>
      <c r="G47" s="12"/>
      <c r="H47" s="8">
        <f>H50+H54+H58+H60</f>
        <v>902729.1799999999</v>
      </c>
      <c r="I47" s="8">
        <f>I50+I54+I58+I60</f>
        <v>837905.74</v>
      </c>
      <c r="J47" s="6">
        <f t="shared" si="0"/>
        <v>0.9281917086140941</v>
      </c>
      <c r="K47" s="8">
        <f>K50+K54+K58+K60</f>
        <v>837905.74</v>
      </c>
      <c r="L47" s="6">
        <f t="shared" si="1"/>
        <v>0.9281917086140941</v>
      </c>
      <c r="M47" s="31"/>
      <c r="P47" s="39"/>
    </row>
    <row r="48" spans="1:13" s="32" customFormat="1" ht="18.75" customHeight="1">
      <c r="A48" s="31"/>
      <c r="B48" s="50"/>
      <c r="C48" s="18" t="s">
        <v>11</v>
      </c>
      <c r="D48" s="9"/>
      <c r="E48" s="12">
        <v>2745178.16</v>
      </c>
      <c r="F48" s="12">
        <f>H45+H47</f>
        <v>1017701.7799999999</v>
      </c>
      <c r="G48" s="12">
        <f>E48-F48</f>
        <v>1727476.3800000004</v>
      </c>
      <c r="H48" s="8">
        <f>SUM(H45:H47)</f>
        <v>3326629.3899999997</v>
      </c>
      <c r="I48" s="8">
        <f>SUM(I45:I47)</f>
        <v>3091259.5999999996</v>
      </c>
      <c r="J48" s="6">
        <f t="shared" si="0"/>
        <v>0.9292467652971707</v>
      </c>
      <c r="K48" s="8">
        <f>SUM(K45:K47)</f>
        <v>3091259.5999999996</v>
      </c>
      <c r="L48" s="6">
        <f t="shared" si="1"/>
        <v>0.9292467652971707</v>
      </c>
      <c r="M48" s="33"/>
    </row>
    <row r="49" spans="1:13" ht="27" customHeight="1">
      <c r="A49" s="1"/>
      <c r="B49" s="49"/>
      <c r="C49" s="49" t="s">
        <v>25</v>
      </c>
      <c r="D49" s="2" t="s">
        <v>8</v>
      </c>
      <c r="E49" s="13"/>
      <c r="F49" s="13"/>
      <c r="G49" s="13"/>
      <c r="H49" s="3">
        <v>744587</v>
      </c>
      <c r="I49" s="3">
        <v>730436.59</v>
      </c>
      <c r="J49" s="7">
        <f t="shared" si="0"/>
        <v>0.9809956257630068</v>
      </c>
      <c r="K49" s="3">
        <v>730436.59</v>
      </c>
      <c r="L49" s="7">
        <f t="shared" si="1"/>
        <v>0.9809956257630068</v>
      </c>
      <c r="M49" s="1"/>
    </row>
    <row r="50" spans="1:13" ht="36.75" customHeight="1">
      <c r="A50" s="1"/>
      <c r="B50" s="49"/>
      <c r="C50" s="49"/>
      <c r="D50" s="2" t="s">
        <v>9</v>
      </c>
      <c r="E50" s="13"/>
      <c r="F50" s="13"/>
      <c r="G50" s="13"/>
      <c r="H50" s="3">
        <v>388886.97</v>
      </c>
      <c r="I50" s="3">
        <v>355313.22</v>
      </c>
      <c r="J50" s="7">
        <f t="shared" si="0"/>
        <v>0.9136670740086766</v>
      </c>
      <c r="K50" s="3">
        <v>355313.22</v>
      </c>
      <c r="L50" s="7">
        <f t="shared" si="1"/>
        <v>0.9136670740086766</v>
      </c>
      <c r="M50" s="1"/>
    </row>
    <row r="51" spans="1:13" ht="18.75" customHeight="1">
      <c r="A51" s="1"/>
      <c r="B51" s="49"/>
      <c r="C51" s="2" t="s">
        <v>13</v>
      </c>
      <c r="D51" s="4"/>
      <c r="E51" s="15"/>
      <c r="F51" s="15"/>
      <c r="G51" s="15"/>
      <c r="H51" s="3">
        <f>SUM(H49:H50)</f>
        <v>1133473.97</v>
      </c>
      <c r="I51" s="3">
        <f>SUM(I49:I50)</f>
        <v>1085749.81</v>
      </c>
      <c r="J51" s="7">
        <f t="shared" si="0"/>
        <v>0.9578956718344401</v>
      </c>
      <c r="K51" s="3">
        <f>SUM(K49:K50)</f>
        <v>1085749.81</v>
      </c>
      <c r="L51" s="7">
        <f t="shared" si="1"/>
        <v>0.9578956718344401</v>
      </c>
      <c r="M51" s="5"/>
    </row>
    <row r="52" spans="1:13" ht="27.75" customHeight="1">
      <c r="A52" s="1"/>
      <c r="B52" s="49"/>
      <c r="C52" s="49" t="s">
        <v>26</v>
      </c>
      <c r="D52" s="2" t="s">
        <v>7</v>
      </c>
      <c r="E52" s="13"/>
      <c r="F52" s="13"/>
      <c r="G52" s="13"/>
      <c r="H52" s="3">
        <v>105646.6</v>
      </c>
      <c r="I52" s="3">
        <v>105646.6</v>
      </c>
      <c r="J52" s="7">
        <f t="shared" si="0"/>
        <v>1</v>
      </c>
      <c r="K52" s="3">
        <v>105646.6</v>
      </c>
      <c r="L52" s="7">
        <f t="shared" si="1"/>
        <v>1</v>
      </c>
      <c r="M52" s="1"/>
    </row>
    <row r="53" spans="1:13" ht="27.75" customHeight="1">
      <c r="A53" s="1"/>
      <c r="B53" s="49"/>
      <c r="C53" s="49"/>
      <c r="D53" s="2" t="s">
        <v>8</v>
      </c>
      <c r="E53" s="13"/>
      <c r="F53" s="13"/>
      <c r="G53" s="13"/>
      <c r="H53" s="3">
        <v>1560269.94</v>
      </c>
      <c r="I53" s="3">
        <v>1402059.1</v>
      </c>
      <c r="J53" s="7">
        <f t="shared" si="0"/>
        <v>0.8986003409128039</v>
      </c>
      <c r="K53" s="3">
        <v>1402059.1</v>
      </c>
      <c r="L53" s="7">
        <f t="shared" si="1"/>
        <v>0.8986003409128039</v>
      </c>
      <c r="M53" s="1"/>
    </row>
    <row r="54" spans="1:13" ht="40.5" customHeight="1">
      <c r="A54" s="1"/>
      <c r="B54" s="49"/>
      <c r="C54" s="49"/>
      <c r="D54" s="2" t="s">
        <v>9</v>
      </c>
      <c r="E54" s="13"/>
      <c r="F54" s="13"/>
      <c r="G54" s="13"/>
      <c r="H54" s="3">
        <v>299759.67</v>
      </c>
      <c r="I54" s="3">
        <v>276451.25</v>
      </c>
      <c r="J54" s="7">
        <f t="shared" si="0"/>
        <v>0.9222429755143513</v>
      </c>
      <c r="K54" s="3">
        <v>276451.25</v>
      </c>
      <c r="L54" s="7">
        <f t="shared" si="1"/>
        <v>0.9222429755143513</v>
      </c>
      <c r="M54" s="1"/>
    </row>
    <row r="55" spans="1:13" ht="18.75" customHeight="1">
      <c r="A55" s="1"/>
      <c r="B55" s="49"/>
      <c r="C55" s="2" t="s">
        <v>13</v>
      </c>
      <c r="D55" s="4"/>
      <c r="E55" s="15"/>
      <c r="F55" s="15"/>
      <c r="G55" s="15"/>
      <c r="H55" s="3">
        <f>SUM(H52:H54)</f>
        <v>1965676.21</v>
      </c>
      <c r="I55" s="3">
        <f>SUM(I52:I54)</f>
        <v>1784156.9500000002</v>
      </c>
      <c r="J55" s="7">
        <f t="shared" si="0"/>
        <v>0.9076555644940121</v>
      </c>
      <c r="K55" s="3">
        <f>SUM(K52:K54)</f>
        <v>1784156.9500000002</v>
      </c>
      <c r="L55" s="7">
        <f t="shared" si="1"/>
        <v>0.9076555644940121</v>
      </c>
      <c r="M55" s="5"/>
    </row>
    <row r="56" spans="1:13" ht="33.75" customHeight="1">
      <c r="A56" s="1"/>
      <c r="B56" s="49"/>
      <c r="C56" s="51" t="s">
        <v>27</v>
      </c>
      <c r="D56" s="2" t="s">
        <v>7</v>
      </c>
      <c r="E56" s="13"/>
      <c r="F56" s="13"/>
      <c r="G56" s="13"/>
      <c r="H56" s="3">
        <v>9326</v>
      </c>
      <c r="I56" s="3">
        <v>9326</v>
      </c>
      <c r="J56" s="7">
        <f t="shared" si="0"/>
        <v>1</v>
      </c>
      <c r="K56" s="3">
        <v>9326</v>
      </c>
      <c r="L56" s="7">
        <f t="shared" si="1"/>
        <v>1</v>
      </c>
      <c r="M56" s="1"/>
    </row>
    <row r="57" spans="1:13" ht="33.75" customHeight="1">
      <c r="A57" s="1"/>
      <c r="B57" s="49"/>
      <c r="C57" s="60"/>
      <c r="D57" s="2" t="s">
        <v>8</v>
      </c>
      <c r="E57" s="13"/>
      <c r="F57" s="13"/>
      <c r="G57" s="13"/>
      <c r="H57" s="3">
        <v>4070.67</v>
      </c>
      <c r="I57" s="3">
        <v>5885.57</v>
      </c>
      <c r="J57" s="7">
        <f t="shared" si="0"/>
        <v>1.4458479807992295</v>
      </c>
      <c r="K57" s="3">
        <v>5885.57</v>
      </c>
      <c r="L57" s="7">
        <f t="shared" si="1"/>
        <v>1.4458479807992295</v>
      </c>
      <c r="M57" s="1"/>
    </row>
    <row r="58" spans="1:13" ht="33.75" customHeight="1">
      <c r="A58" s="1"/>
      <c r="B58" s="49"/>
      <c r="C58" s="52"/>
      <c r="D58" s="2" t="s">
        <v>9</v>
      </c>
      <c r="E58" s="13"/>
      <c r="F58" s="13"/>
      <c r="G58" s="13"/>
      <c r="H58" s="3">
        <v>147775.64</v>
      </c>
      <c r="I58" s="3">
        <v>139300.24</v>
      </c>
      <c r="J58" s="7">
        <f t="shared" si="0"/>
        <v>0.9426468394926253</v>
      </c>
      <c r="K58" s="3">
        <v>139300.24</v>
      </c>
      <c r="L58" s="7">
        <f t="shared" si="1"/>
        <v>0.9426468394926253</v>
      </c>
      <c r="M58" s="1"/>
    </row>
    <row r="59" spans="1:13" ht="18.75" customHeight="1">
      <c r="A59" s="1"/>
      <c r="B59" s="49"/>
      <c r="C59" s="2" t="s">
        <v>13</v>
      </c>
      <c r="D59" s="4"/>
      <c r="E59" s="15"/>
      <c r="F59" s="15"/>
      <c r="G59" s="15"/>
      <c r="H59" s="3">
        <f>SUM(H56:H58)</f>
        <v>161172.31000000003</v>
      </c>
      <c r="I59" s="3">
        <f>SUM(I56:I58)</f>
        <v>154511.81</v>
      </c>
      <c r="J59" s="7">
        <f t="shared" si="0"/>
        <v>0.9586746631601916</v>
      </c>
      <c r="K59" s="3">
        <f>SUM(K56:K58)</f>
        <v>154511.81</v>
      </c>
      <c r="L59" s="7">
        <f t="shared" si="1"/>
        <v>0.9586746631601916</v>
      </c>
      <c r="M59" s="5"/>
    </row>
    <row r="60" spans="1:13" ht="36.75" customHeight="1">
      <c r="A60" s="1"/>
      <c r="B60" s="49"/>
      <c r="C60" s="2" t="s">
        <v>24</v>
      </c>
      <c r="D60" s="2" t="s">
        <v>9</v>
      </c>
      <c r="E60" s="13"/>
      <c r="F60" s="13"/>
      <c r="G60" s="13"/>
      <c r="H60" s="3">
        <v>66306.9</v>
      </c>
      <c r="I60" s="3">
        <v>66841.03</v>
      </c>
      <c r="J60" s="7">
        <f t="shared" si="0"/>
        <v>1.0080554210798576</v>
      </c>
      <c r="K60" s="3">
        <v>66841.03</v>
      </c>
      <c r="L60" s="7">
        <f t="shared" si="1"/>
        <v>1.0080554210798576</v>
      </c>
      <c r="M60" s="1"/>
    </row>
    <row r="61" spans="1:13" ht="16.5" customHeight="1">
      <c r="A61" s="1"/>
      <c r="B61" s="49"/>
      <c r="C61" s="2" t="s">
        <v>13</v>
      </c>
      <c r="D61" s="4"/>
      <c r="E61" s="15"/>
      <c r="F61" s="15"/>
      <c r="G61" s="15"/>
      <c r="H61" s="3">
        <f>SUM(H60)</f>
        <v>66306.9</v>
      </c>
      <c r="I61" s="3">
        <f>SUM(I60)</f>
        <v>66841.03</v>
      </c>
      <c r="J61" s="7">
        <f t="shared" si="0"/>
        <v>1.0080554210798576</v>
      </c>
      <c r="K61" s="3">
        <f>SUM(K60)</f>
        <v>66841.03</v>
      </c>
      <c r="L61" s="7">
        <f t="shared" si="1"/>
        <v>1.0080554210798576</v>
      </c>
      <c r="M61" s="5"/>
    </row>
    <row r="62" spans="1:13" s="32" customFormat="1" ht="44.25" customHeight="1">
      <c r="A62" s="31"/>
      <c r="B62" s="50">
        <v>6</v>
      </c>
      <c r="C62" s="53" t="s">
        <v>33</v>
      </c>
      <c r="D62" s="44" t="s">
        <v>8</v>
      </c>
      <c r="E62" s="12"/>
      <c r="F62" s="12"/>
      <c r="G62" s="12"/>
      <c r="H62" s="8">
        <v>3434</v>
      </c>
      <c r="I62" s="8">
        <v>3297.11</v>
      </c>
      <c r="J62" s="6">
        <f t="shared" si="0"/>
        <v>0.9601368666278393</v>
      </c>
      <c r="K62" s="8">
        <v>3297.11</v>
      </c>
      <c r="L62" s="6">
        <f t="shared" si="1"/>
        <v>0.9601368666278393</v>
      </c>
      <c r="M62" s="31"/>
    </row>
    <row r="63" spans="1:13" s="32" customFormat="1" ht="45.75" customHeight="1">
      <c r="A63" s="31"/>
      <c r="B63" s="50"/>
      <c r="C63" s="46"/>
      <c r="D63" s="44" t="s">
        <v>9</v>
      </c>
      <c r="E63" s="12"/>
      <c r="F63" s="12"/>
      <c r="G63" s="12"/>
      <c r="H63" s="8">
        <v>85825</v>
      </c>
      <c r="I63" s="8">
        <v>84506.89</v>
      </c>
      <c r="J63" s="6">
        <f>I63/H63</f>
        <v>0.9846418875618992</v>
      </c>
      <c r="K63" s="8">
        <v>84506.89</v>
      </c>
      <c r="L63" s="6">
        <f>K63/H63</f>
        <v>0.9846418875618992</v>
      </c>
      <c r="M63" s="31"/>
    </row>
    <row r="64" spans="1:13" s="32" customFormat="1" ht="18.75" customHeight="1">
      <c r="A64" s="31"/>
      <c r="B64" s="50"/>
      <c r="C64" s="18" t="s">
        <v>11</v>
      </c>
      <c r="D64" s="9"/>
      <c r="E64" s="12">
        <v>76050.18</v>
      </c>
      <c r="F64" s="12" t="e">
        <f>H62+#REF!</f>
        <v>#REF!</v>
      </c>
      <c r="G64" s="12" t="e">
        <f>E64-F64</f>
        <v>#REF!</v>
      </c>
      <c r="H64" s="8">
        <f>SUM(H62:H63)</f>
        <v>89259</v>
      </c>
      <c r="I64" s="8">
        <f>SUM(I62:I63)</f>
        <v>87804</v>
      </c>
      <c r="J64" s="6">
        <f t="shared" si="0"/>
        <v>0.983699122777535</v>
      </c>
      <c r="K64" s="8">
        <f>SUM(K62:K63)</f>
        <v>87804</v>
      </c>
      <c r="L64" s="6">
        <f t="shared" si="1"/>
        <v>0.983699122777535</v>
      </c>
      <c r="M64" s="33"/>
    </row>
    <row r="65" spans="1:13" ht="69.75" customHeight="1">
      <c r="A65" s="1"/>
      <c r="B65" s="50">
        <v>7</v>
      </c>
      <c r="C65" s="38" t="s">
        <v>86</v>
      </c>
      <c r="D65" s="18" t="s">
        <v>9</v>
      </c>
      <c r="E65" s="12"/>
      <c r="F65" s="12"/>
      <c r="G65" s="12"/>
      <c r="H65" s="8">
        <v>18834.54</v>
      </c>
      <c r="I65" s="8">
        <v>18599.93</v>
      </c>
      <c r="J65" s="6">
        <f t="shared" si="0"/>
        <v>0.9875436299479573</v>
      </c>
      <c r="K65" s="8">
        <v>18599.93</v>
      </c>
      <c r="L65" s="6">
        <f t="shared" si="1"/>
        <v>0.9875436299479573</v>
      </c>
      <c r="M65" s="1"/>
    </row>
    <row r="66" spans="1:13" ht="18" customHeight="1">
      <c r="A66" s="1"/>
      <c r="B66" s="50"/>
      <c r="C66" s="18" t="s">
        <v>11</v>
      </c>
      <c r="D66" s="9"/>
      <c r="E66" s="12">
        <v>13588.066</v>
      </c>
      <c r="F66" s="12">
        <f>H65</f>
        <v>18834.54</v>
      </c>
      <c r="G66" s="12">
        <f>E66-F66</f>
        <v>-5246.474</v>
      </c>
      <c r="H66" s="8">
        <f>SUM(H65)</f>
        <v>18834.54</v>
      </c>
      <c r="I66" s="8">
        <f>SUM(I65)</f>
        <v>18599.93</v>
      </c>
      <c r="J66" s="6">
        <f t="shared" si="0"/>
        <v>0.9875436299479573</v>
      </c>
      <c r="K66" s="8">
        <f>SUM(K65)</f>
        <v>18599.93</v>
      </c>
      <c r="L66" s="6">
        <f t="shared" si="1"/>
        <v>0.9875436299479573</v>
      </c>
      <c r="M66" s="5"/>
    </row>
    <row r="67" spans="1:13" s="32" customFormat="1" ht="47.25" customHeight="1">
      <c r="A67" s="31"/>
      <c r="B67" s="50">
        <v>8</v>
      </c>
      <c r="C67" s="38" t="s">
        <v>87</v>
      </c>
      <c r="D67" s="18" t="s">
        <v>9</v>
      </c>
      <c r="E67" s="12"/>
      <c r="F67" s="12"/>
      <c r="G67" s="12"/>
      <c r="H67" s="8">
        <v>49.2</v>
      </c>
      <c r="I67" s="8">
        <v>48.24</v>
      </c>
      <c r="J67" s="6">
        <f t="shared" si="0"/>
        <v>0.9804878048780488</v>
      </c>
      <c r="K67" s="8">
        <v>0</v>
      </c>
      <c r="L67" s="6">
        <f t="shared" si="1"/>
        <v>0</v>
      </c>
      <c r="M67" s="31"/>
    </row>
    <row r="68" spans="1:13" s="32" customFormat="1" ht="18.75" customHeight="1">
      <c r="A68" s="31"/>
      <c r="B68" s="50"/>
      <c r="C68" s="18" t="s">
        <v>11</v>
      </c>
      <c r="D68" s="9"/>
      <c r="E68" s="12">
        <v>749.4</v>
      </c>
      <c r="F68" s="12">
        <f>H67</f>
        <v>49.2</v>
      </c>
      <c r="G68" s="12">
        <f>E68-F68</f>
        <v>700.1999999999999</v>
      </c>
      <c r="H68" s="8">
        <f>SUM(H67)</f>
        <v>49.2</v>
      </c>
      <c r="I68" s="8">
        <f>SUM(I67)</f>
        <v>48.24</v>
      </c>
      <c r="J68" s="6">
        <f t="shared" si="0"/>
        <v>0.9804878048780488</v>
      </c>
      <c r="K68" s="8">
        <f>SUM(K67)</f>
        <v>0</v>
      </c>
      <c r="L68" s="6">
        <f t="shared" si="1"/>
        <v>0</v>
      </c>
      <c r="M68" s="33"/>
    </row>
    <row r="69" spans="1:13" s="32" customFormat="1" ht="37.5" customHeight="1">
      <c r="A69" s="31"/>
      <c r="B69" s="50">
        <v>9</v>
      </c>
      <c r="C69" s="50" t="s">
        <v>34</v>
      </c>
      <c r="D69" s="18" t="s">
        <v>9</v>
      </c>
      <c r="E69" s="12"/>
      <c r="F69" s="12"/>
      <c r="G69" s="12"/>
      <c r="H69" s="8">
        <f>H72+H75+H78+H81+H84</f>
        <v>27395.7</v>
      </c>
      <c r="I69" s="8">
        <f>I72+I75+I78+I81+I84</f>
        <v>21869.02</v>
      </c>
      <c r="J69" s="6">
        <f t="shared" si="0"/>
        <v>0.7982646911741623</v>
      </c>
      <c r="K69" s="8">
        <f>K72+K75+K78+K81+K84</f>
        <v>21869.02</v>
      </c>
      <c r="L69" s="6">
        <f t="shared" si="1"/>
        <v>0.7982646911741623</v>
      </c>
      <c r="M69" s="33"/>
    </row>
    <row r="70" spans="1:13" s="32" customFormat="1" ht="17.25" customHeight="1">
      <c r="A70" s="31"/>
      <c r="B70" s="50"/>
      <c r="C70" s="50"/>
      <c r="D70" s="18" t="s">
        <v>10</v>
      </c>
      <c r="E70" s="12"/>
      <c r="F70" s="12"/>
      <c r="G70" s="12"/>
      <c r="H70" s="8">
        <f>H73+H76+H79+H82</f>
        <v>21556.8</v>
      </c>
      <c r="I70" s="8">
        <f>I73+I76+I79+I82</f>
        <v>20826.8</v>
      </c>
      <c r="J70" s="6">
        <f t="shared" si="0"/>
        <v>0.9661359756550137</v>
      </c>
      <c r="K70" s="8">
        <f>K73+K76+K79+K82</f>
        <v>20826.8</v>
      </c>
      <c r="L70" s="6">
        <f t="shared" si="1"/>
        <v>0.9661359756550137</v>
      </c>
      <c r="M70" s="31"/>
    </row>
    <row r="71" spans="1:13" s="32" customFormat="1" ht="18" customHeight="1">
      <c r="A71" s="31"/>
      <c r="B71" s="50"/>
      <c r="C71" s="18" t="s">
        <v>11</v>
      </c>
      <c r="D71" s="9"/>
      <c r="E71" s="12">
        <v>29762</v>
      </c>
      <c r="F71" s="12">
        <f>H69</f>
        <v>27395.7</v>
      </c>
      <c r="G71" s="12">
        <f>E71-F71</f>
        <v>2366.2999999999993</v>
      </c>
      <c r="H71" s="8">
        <f>SUM(H69:H70)</f>
        <v>48952.5</v>
      </c>
      <c r="I71" s="8">
        <f>SUM(I69:I70)</f>
        <v>42695.82</v>
      </c>
      <c r="J71" s="6">
        <f t="shared" si="0"/>
        <v>0.8721887544047802</v>
      </c>
      <c r="K71" s="8">
        <f>SUM(K69:K70)</f>
        <v>42695.82</v>
      </c>
      <c r="L71" s="6">
        <f t="shared" si="1"/>
        <v>0.8721887544047802</v>
      </c>
      <c r="M71" s="33"/>
    </row>
    <row r="72" spans="1:13" ht="37.5" customHeight="1">
      <c r="A72" s="1"/>
      <c r="B72" s="49"/>
      <c r="C72" s="49" t="s">
        <v>39</v>
      </c>
      <c r="D72" s="2" t="s">
        <v>9</v>
      </c>
      <c r="E72" s="13"/>
      <c r="F72" s="13"/>
      <c r="G72" s="13"/>
      <c r="H72" s="22">
        <v>18076.3</v>
      </c>
      <c r="I72" s="22">
        <v>16472.1</v>
      </c>
      <c r="J72" s="7">
        <f t="shared" si="0"/>
        <v>0.9112539623706178</v>
      </c>
      <c r="K72" s="22">
        <v>16472.1</v>
      </c>
      <c r="L72" s="7">
        <f t="shared" si="1"/>
        <v>0.9112539623706178</v>
      </c>
      <c r="M72" s="1"/>
    </row>
    <row r="73" spans="1:14" ht="16.5" customHeight="1">
      <c r="A73" s="1"/>
      <c r="B73" s="49"/>
      <c r="C73" s="49"/>
      <c r="D73" s="2" t="s">
        <v>10</v>
      </c>
      <c r="E73" s="13"/>
      <c r="F73" s="13"/>
      <c r="G73" s="13"/>
      <c r="H73" s="22">
        <v>1036.8</v>
      </c>
      <c r="I73" s="22">
        <v>1036.8</v>
      </c>
      <c r="J73" s="7">
        <f t="shared" si="0"/>
        <v>1</v>
      </c>
      <c r="K73" s="22">
        <v>1036.8</v>
      </c>
      <c r="L73" s="7">
        <f t="shared" si="1"/>
        <v>1</v>
      </c>
      <c r="M73" s="1"/>
      <c r="N73" s="3"/>
    </row>
    <row r="74" spans="1:13" ht="18.75" customHeight="1">
      <c r="A74" s="1"/>
      <c r="B74" s="49"/>
      <c r="C74" s="2" t="s">
        <v>13</v>
      </c>
      <c r="D74" s="4"/>
      <c r="E74" s="15"/>
      <c r="F74" s="15"/>
      <c r="G74" s="15"/>
      <c r="H74" s="22">
        <f>SUM(H72:H73)</f>
        <v>19113.1</v>
      </c>
      <c r="I74" s="22">
        <f>SUM(I72:I73)</f>
        <v>17508.899999999998</v>
      </c>
      <c r="J74" s="7">
        <f t="shared" si="0"/>
        <v>0.9160680371054407</v>
      </c>
      <c r="K74" s="22">
        <f>SUM(K72:K73)</f>
        <v>17508.899999999998</v>
      </c>
      <c r="L74" s="7">
        <f t="shared" si="1"/>
        <v>0.9160680371054407</v>
      </c>
      <c r="M74" s="5"/>
    </row>
    <row r="75" spans="1:13" ht="38.25" customHeight="1">
      <c r="A75" s="1"/>
      <c r="B75" s="49"/>
      <c r="C75" s="51" t="s">
        <v>40</v>
      </c>
      <c r="D75" s="2" t="s">
        <v>9</v>
      </c>
      <c r="E75" s="13"/>
      <c r="F75" s="13"/>
      <c r="G75" s="13"/>
      <c r="H75" s="3">
        <v>771.5</v>
      </c>
      <c r="I75" s="3">
        <v>652.72</v>
      </c>
      <c r="J75" s="7">
        <f t="shared" si="0"/>
        <v>0.8460401814646792</v>
      </c>
      <c r="K75" s="3">
        <v>652.72</v>
      </c>
      <c r="L75" s="7">
        <f t="shared" si="1"/>
        <v>0.8460401814646792</v>
      </c>
      <c r="M75" s="1"/>
    </row>
    <row r="76" spans="1:13" ht="16.5" customHeight="1">
      <c r="A76" s="1"/>
      <c r="B76" s="49"/>
      <c r="C76" s="52"/>
      <c r="D76" s="2" t="s">
        <v>10</v>
      </c>
      <c r="E76" s="13"/>
      <c r="F76" s="13"/>
      <c r="G76" s="13"/>
      <c r="H76" s="22">
        <v>200</v>
      </c>
      <c r="I76" s="22">
        <v>200</v>
      </c>
      <c r="J76" s="7">
        <f>I76/H76</f>
        <v>1</v>
      </c>
      <c r="K76" s="22">
        <v>200</v>
      </c>
      <c r="L76" s="7">
        <f>K76/H76</f>
        <v>1</v>
      </c>
      <c r="M76" s="1"/>
    </row>
    <row r="77" spans="1:13" ht="15.75" customHeight="1">
      <c r="A77" s="1"/>
      <c r="B77" s="49"/>
      <c r="C77" s="2" t="s">
        <v>13</v>
      </c>
      <c r="D77" s="4"/>
      <c r="E77" s="15"/>
      <c r="F77" s="15"/>
      <c r="G77" s="15"/>
      <c r="H77" s="3">
        <f>SUM(H75:H76)</f>
        <v>971.5</v>
      </c>
      <c r="I77" s="3">
        <f>SUM(I75:I76)</f>
        <v>852.72</v>
      </c>
      <c r="J77" s="7">
        <f aca="true" t="shared" si="2" ref="J77:J143">I77/H77</f>
        <v>0.877735460627895</v>
      </c>
      <c r="K77" s="3">
        <f>SUM(K75:K76)</f>
        <v>852.72</v>
      </c>
      <c r="L77" s="7">
        <f aca="true" t="shared" si="3" ref="L77:L143">K77/H77</f>
        <v>0.877735460627895</v>
      </c>
      <c r="M77" s="5"/>
    </row>
    <row r="78" spans="1:13" ht="36" customHeight="1">
      <c r="A78" s="1"/>
      <c r="B78" s="49"/>
      <c r="C78" s="49" t="s">
        <v>41</v>
      </c>
      <c r="D78" s="2" t="s">
        <v>9</v>
      </c>
      <c r="E78" s="13"/>
      <c r="F78" s="13"/>
      <c r="G78" s="13"/>
      <c r="H78" s="3">
        <v>3476.7</v>
      </c>
      <c r="I78" s="3">
        <v>1071.34</v>
      </c>
      <c r="J78" s="7">
        <f t="shared" si="2"/>
        <v>0.3081485316535795</v>
      </c>
      <c r="K78" s="3">
        <v>1071.34</v>
      </c>
      <c r="L78" s="7">
        <f t="shared" si="3"/>
        <v>0.3081485316535795</v>
      </c>
      <c r="M78" s="1"/>
    </row>
    <row r="79" spans="1:13" ht="18.75" customHeight="1">
      <c r="A79" s="1"/>
      <c r="B79" s="49"/>
      <c r="C79" s="49"/>
      <c r="D79" s="2" t="s">
        <v>10</v>
      </c>
      <c r="E79" s="13"/>
      <c r="F79" s="13"/>
      <c r="G79" s="13"/>
      <c r="H79" s="3">
        <v>20020</v>
      </c>
      <c r="I79" s="3">
        <v>19301</v>
      </c>
      <c r="J79" s="7">
        <f t="shared" si="2"/>
        <v>0.964085914085914</v>
      </c>
      <c r="K79" s="3">
        <v>19301</v>
      </c>
      <c r="L79" s="7">
        <f t="shared" si="3"/>
        <v>0.964085914085914</v>
      </c>
      <c r="M79" s="1"/>
    </row>
    <row r="80" spans="1:13" ht="18.75" customHeight="1">
      <c r="A80" s="1"/>
      <c r="B80" s="49"/>
      <c r="C80" s="2" t="s">
        <v>13</v>
      </c>
      <c r="D80" s="4"/>
      <c r="E80" s="15"/>
      <c r="F80" s="15"/>
      <c r="G80" s="15"/>
      <c r="H80" s="3">
        <f>SUM(H78:H79)</f>
        <v>23496.7</v>
      </c>
      <c r="I80" s="3">
        <f>SUM(I78:I79)</f>
        <v>20372.34</v>
      </c>
      <c r="J80" s="7">
        <f t="shared" si="2"/>
        <v>0.8670298382326028</v>
      </c>
      <c r="K80" s="3">
        <f>SUM(K78:K79)</f>
        <v>20372.34</v>
      </c>
      <c r="L80" s="7">
        <f t="shared" si="3"/>
        <v>0.8670298382326028</v>
      </c>
      <c r="M80" s="5"/>
    </row>
    <row r="81" spans="1:13" ht="36.75" customHeight="1">
      <c r="A81" s="1"/>
      <c r="B81" s="49"/>
      <c r="C81" s="49" t="s">
        <v>42</v>
      </c>
      <c r="D81" s="2" t="s">
        <v>9</v>
      </c>
      <c r="E81" s="13"/>
      <c r="F81" s="13"/>
      <c r="G81" s="13"/>
      <c r="H81" s="3">
        <v>1314.7</v>
      </c>
      <c r="I81" s="3">
        <v>583.04</v>
      </c>
      <c r="J81" s="7">
        <f t="shared" si="2"/>
        <v>0.4434775994523465</v>
      </c>
      <c r="K81" s="3">
        <v>583.04</v>
      </c>
      <c r="L81" s="7">
        <f t="shared" si="3"/>
        <v>0.4434775994523465</v>
      </c>
      <c r="M81" s="1"/>
    </row>
    <row r="82" spans="1:13" ht="15" customHeight="1">
      <c r="A82" s="1"/>
      <c r="B82" s="49"/>
      <c r="C82" s="49"/>
      <c r="D82" s="2" t="s">
        <v>10</v>
      </c>
      <c r="E82" s="13"/>
      <c r="F82" s="13"/>
      <c r="G82" s="13"/>
      <c r="H82" s="3">
        <v>300</v>
      </c>
      <c r="I82" s="3">
        <v>289</v>
      </c>
      <c r="J82" s="7">
        <f t="shared" si="2"/>
        <v>0.9633333333333334</v>
      </c>
      <c r="K82" s="3">
        <v>289</v>
      </c>
      <c r="L82" s="7">
        <f t="shared" si="3"/>
        <v>0.9633333333333334</v>
      </c>
      <c r="M82" s="1"/>
    </row>
    <row r="83" spans="1:13" ht="18.75" customHeight="1">
      <c r="A83" s="1"/>
      <c r="B83" s="49"/>
      <c r="C83" s="2" t="s">
        <v>13</v>
      </c>
      <c r="D83" s="4"/>
      <c r="E83" s="15"/>
      <c r="F83" s="15"/>
      <c r="G83" s="15"/>
      <c r="H83" s="3">
        <f>SUM(H81:H82)</f>
        <v>1614.7</v>
      </c>
      <c r="I83" s="3">
        <f>SUM(I81:I82)</f>
        <v>872.04</v>
      </c>
      <c r="J83" s="7">
        <f t="shared" si="2"/>
        <v>0.5400631696290332</v>
      </c>
      <c r="K83" s="3">
        <f>SUM(K81:K82)</f>
        <v>872.04</v>
      </c>
      <c r="L83" s="7">
        <f t="shared" si="3"/>
        <v>0.5400631696290332</v>
      </c>
      <c r="M83" s="5"/>
    </row>
    <row r="84" spans="1:13" ht="36.75" customHeight="1">
      <c r="A84" s="1"/>
      <c r="B84" s="49"/>
      <c r="C84" s="2" t="s">
        <v>43</v>
      </c>
      <c r="D84" s="2" t="s">
        <v>9</v>
      </c>
      <c r="E84" s="13"/>
      <c r="F84" s="13"/>
      <c r="G84" s="13"/>
      <c r="H84" s="3">
        <v>3756.5</v>
      </c>
      <c r="I84" s="3">
        <v>3089.82</v>
      </c>
      <c r="J84" s="7">
        <f t="shared" si="2"/>
        <v>0.8225262877678691</v>
      </c>
      <c r="K84" s="3">
        <v>3089.82</v>
      </c>
      <c r="L84" s="7">
        <f t="shared" si="3"/>
        <v>0.8225262877678691</v>
      </c>
      <c r="M84" s="1"/>
    </row>
    <row r="85" spans="1:13" ht="18.75" customHeight="1">
      <c r="A85" s="1"/>
      <c r="B85" s="49"/>
      <c r="C85" s="2" t="s">
        <v>13</v>
      </c>
      <c r="D85" s="4"/>
      <c r="E85" s="15"/>
      <c r="F85" s="15"/>
      <c r="G85" s="15"/>
      <c r="H85" s="3">
        <f>SUM(H84)</f>
        <v>3756.5</v>
      </c>
      <c r="I85" s="3">
        <f>SUM(I84)</f>
        <v>3089.82</v>
      </c>
      <c r="J85" s="7">
        <f t="shared" si="2"/>
        <v>0.8225262877678691</v>
      </c>
      <c r="K85" s="3">
        <f>SUM(K84)</f>
        <v>3089.82</v>
      </c>
      <c r="L85" s="7">
        <f t="shared" si="3"/>
        <v>0.8225262877678691</v>
      </c>
      <c r="M85" s="5"/>
    </row>
    <row r="86" spans="1:13" ht="72" customHeight="1">
      <c r="A86" s="1"/>
      <c r="B86" s="50">
        <v>10</v>
      </c>
      <c r="C86" s="18" t="s">
        <v>79</v>
      </c>
      <c r="D86" s="18" t="s">
        <v>9</v>
      </c>
      <c r="E86" s="12"/>
      <c r="F86" s="12"/>
      <c r="G86" s="12"/>
      <c r="H86" s="8">
        <v>62591.2</v>
      </c>
      <c r="I86" s="8">
        <v>38082.5</v>
      </c>
      <c r="J86" s="6">
        <f t="shared" si="2"/>
        <v>0.6084321757691177</v>
      </c>
      <c r="K86" s="8">
        <v>38082.5</v>
      </c>
      <c r="L86" s="6">
        <f t="shared" si="3"/>
        <v>0.6084321757691177</v>
      </c>
      <c r="M86" s="5"/>
    </row>
    <row r="87" spans="1:13" ht="18.75" customHeight="1">
      <c r="A87" s="1"/>
      <c r="B87" s="50"/>
      <c r="C87" s="18" t="s">
        <v>11</v>
      </c>
      <c r="D87" s="9"/>
      <c r="E87" s="12">
        <v>66500.7</v>
      </c>
      <c r="F87" s="12">
        <f>H86</f>
        <v>62591.2</v>
      </c>
      <c r="G87" s="12">
        <f>E87-F87</f>
        <v>3909.5</v>
      </c>
      <c r="H87" s="8">
        <f>SUM(H86)</f>
        <v>62591.2</v>
      </c>
      <c r="I87" s="8">
        <f>SUM(I86)</f>
        <v>38082.5</v>
      </c>
      <c r="J87" s="6">
        <f t="shared" si="2"/>
        <v>0.6084321757691177</v>
      </c>
      <c r="K87" s="8">
        <f>SUM(K86)</f>
        <v>38082.5</v>
      </c>
      <c r="L87" s="6">
        <f t="shared" si="3"/>
        <v>0.6084321757691177</v>
      </c>
      <c r="M87" s="5"/>
    </row>
    <row r="88" spans="1:13" ht="18.75" customHeight="1">
      <c r="A88" s="1"/>
      <c r="B88" s="50">
        <v>11</v>
      </c>
      <c r="C88" s="50" t="s">
        <v>35</v>
      </c>
      <c r="D88" s="18" t="s">
        <v>7</v>
      </c>
      <c r="E88" s="12"/>
      <c r="F88" s="12"/>
      <c r="G88" s="12"/>
      <c r="H88" s="8">
        <f>H104+H108+H112</f>
        <v>16356.699999999999</v>
      </c>
      <c r="I88" s="8">
        <f>I104+I108+I112</f>
        <v>16292.619999999999</v>
      </c>
      <c r="J88" s="6">
        <f t="shared" si="2"/>
        <v>0.9960823393471788</v>
      </c>
      <c r="K88" s="8">
        <f>K104+K108+K112</f>
        <v>16292.619999999999</v>
      </c>
      <c r="L88" s="6">
        <f t="shared" si="3"/>
        <v>0.9960823393471788</v>
      </c>
      <c r="M88" s="1"/>
    </row>
    <row r="89" spans="1:13" ht="28.5" customHeight="1">
      <c r="A89" s="1"/>
      <c r="B89" s="50"/>
      <c r="C89" s="50"/>
      <c r="D89" s="18" t="s">
        <v>8</v>
      </c>
      <c r="E89" s="12"/>
      <c r="F89" s="12"/>
      <c r="G89" s="12"/>
      <c r="H89" s="8">
        <f>H101+H105+H109+H113</f>
        <v>18872.1</v>
      </c>
      <c r="I89" s="8">
        <f>I101+I105+I109+I113</f>
        <v>13703.8</v>
      </c>
      <c r="J89" s="6">
        <f t="shared" si="2"/>
        <v>0.7261407050619698</v>
      </c>
      <c r="K89" s="8">
        <f>K101+K105+K109+K113</f>
        <v>13703.8</v>
      </c>
      <c r="L89" s="6">
        <f t="shared" si="3"/>
        <v>0.7261407050619698</v>
      </c>
      <c r="M89" s="1"/>
    </row>
    <row r="90" spans="1:16" ht="37.5" customHeight="1">
      <c r="A90" s="1"/>
      <c r="B90" s="50"/>
      <c r="C90" s="50"/>
      <c r="D90" s="18" t="s">
        <v>9</v>
      </c>
      <c r="E90" s="12"/>
      <c r="F90" s="12"/>
      <c r="G90" s="12"/>
      <c r="H90" s="8">
        <f>H93+H96+H98+H102+H106+H110+H114</f>
        <v>480616.36</v>
      </c>
      <c r="I90" s="8">
        <f>I93+I96+I98+I102+I106+I110+I114</f>
        <v>443715.75</v>
      </c>
      <c r="J90" s="6">
        <f t="shared" si="2"/>
        <v>0.9232223181083558</v>
      </c>
      <c r="K90" s="8">
        <f>K93+K96+K98+K102+K106+K110+K114</f>
        <v>443715.75</v>
      </c>
      <c r="L90" s="6">
        <f t="shared" si="3"/>
        <v>0.9232223181083558</v>
      </c>
      <c r="M90" s="1"/>
      <c r="P90" s="37"/>
    </row>
    <row r="91" spans="1:16" ht="18.75" customHeight="1">
      <c r="A91" s="1"/>
      <c r="B91" s="50"/>
      <c r="C91" s="50"/>
      <c r="D91" s="18" t="s">
        <v>10</v>
      </c>
      <c r="E91" s="12"/>
      <c r="F91" s="12"/>
      <c r="G91" s="12"/>
      <c r="H91" s="8">
        <f>H94+H99+H116</f>
        <v>3830610</v>
      </c>
      <c r="I91" s="8">
        <f>I94+I99+I116</f>
        <v>2195609</v>
      </c>
      <c r="J91" s="6">
        <f t="shared" si="2"/>
        <v>0.5731747685094541</v>
      </c>
      <c r="K91" s="8">
        <f>K94+K99+K116</f>
        <v>2195609</v>
      </c>
      <c r="L91" s="6">
        <f t="shared" si="3"/>
        <v>0.5731747685094541</v>
      </c>
      <c r="M91" s="5"/>
      <c r="P91" s="37"/>
    </row>
    <row r="92" spans="1:13" ht="18.75" customHeight="1">
      <c r="A92" s="1"/>
      <c r="B92" s="50"/>
      <c r="C92" s="18" t="s">
        <v>11</v>
      </c>
      <c r="D92" s="9"/>
      <c r="E92" s="12">
        <v>842063.62</v>
      </c>
      <c r="F92" s="12">
        <f>H88+H89+H90</f>
        <v>515845.16</v>
      </c>
      <c r="G92" s="12">
        <f>E92-F92</f>
        <v>326218.46</v>
      </c>
      <c r="H92" s="8">
        <f>SUM(H88:H91)</f>
        <v>4346455.16</v>
      </c>
      <c r="I92" s="8">
        <f>SUM(I88:I91)</f>
        <v>2669321.17</v>
      </c>
      <c r="J92" s="6">
        <f t="shared" si="2"/>
        <v>0.6141375147650205</v>
      </c>
      <c r="K92" s="8">
        <f>SUM(K88:K91)</f>
        <v>2669321.17</v>
      </c>
      <c r="L92" s="6">
        <f t="shared" si="3"/>
        <v>0.6141375147650205</v>
      </c>
      <c r="M92" s="5"/>
    </row>
    <row r="93" spans="1:13" ht="38.25" customHeight="1">
      <c r="A93" s="1"/>
      <c r="B93" s="49"/>
      <c r="C93" s="49" t="s">
        <v>44</v>
      </c>
      <c r="D93" s="2" t="s">
        <v>9</v>
      </c>
      <c r="E93" s="13"/>
      <c r="F93" s="13"/>
      <c r="G93" s="13"/>
      <c r="H93" s="3">
        <v>25321.14</v>
      </c>
      <c r="I93" s="3">
        <v>22717.38</v>
      </c>
      <c r="J93" s="7">
        <f t="shared" si="2"/>
        <v>0.8971705065411747</v>
      </c>
      <c r="K93" s="22">
        <v>22717.38</v>
      </c>
      <c r="L93" s="7">
        <f t="shared" si="3"/>
        <v>0.8971705065411747</v>
      </c>
      <c r="M93" s="1"/>
    </row>
    <row r="94" spans="1:13" ht="18.75" customHeight="1">
      <c r="A94" s="1"/>
      <c r="B94" s="49"/>
      <c r="C94" s="49"/>
      <c r="D94" s="2" t="s">
        <v>10</v>
      </c>
      <c r="E94" s="13"/>
      <c r="F94" s="13"/>
      <c r="G94" s="13"/>
      <c r="H94" s="3">
        <v>117000</v>
      </c>
      <c r="I94" s="3">
        <v>117000</v>
      </c>
      <c r="J94" s="7">
        <f t="shared" si="2"/>
        <v>1</v>
      </c>
      <c r="K94" s="22">
        <v>117000</v>
      </c>
      <c r="L94" s="7">
        <f t="shared" si="3"/>
        <v>1</v>
      </c>
      <c r="M94" s="1"/>
    </row>
    <row r="95" spans="1:13" ht="18.75" customHeight="1">
      <c r="A95" s="1"/>
      <c r="B95" s="49"/>
      <c r="C95" s="2" t="s">
        <v>13</v>
      </c>
      <c r="D95" s="4"/>
      <c r="E95" s="15"/>
      <c r="F95" s="15"/>
      <c r="G95" s="15"/>
      <c r="H95" s="3">
        <f>SUM(H93:H94)</f>
        <v>142321.14</v>
      </c>
      <c r="I95" s="3">
        <f>SUM(I93:I94)</f>
        <v>139717.38</v>
      </c>
      <c r="J95" s="7">
        <f t="shared" si="2"/>
        <v>0.9817050369326721</v>
      </c>
      <c r="K95" s="3">
        <f>SUM(K93:K94)</f>
        <v>139717.38</v>
      </c>
      <c r="L95" s="7">
        <f t="shared" si="3"/>
        <v>0.9817050369326721</v>
      </c>
      <c r="M95" s="5"/>
    </row>
    <row r="96" spans="1:13" ht="45.75" customHeight="1">
      <c r="A96" s="1"/>
      <c r="B96" s="49"/>
      <c r="C96" s="2" t="s">
        <v>45</v>
      </c>
      <c r="D96" s="2" t="s">
        <v>9</v>
      </c>
      <c r="E96" s="13"/>
      <c r="F96" s="13"/>
      <c r="G96" s="13"/>
      <c r="H96" s="3">
        <v>5700</v>
      </c>
      <c r="I96" s="3">
        <v>678.96</v>
      </c>
      <c r="J96" s="7">
        <f t="shared" si="2"/>
        <v>0.11911578947368422</v>
      </c>
      <c r="K96" s="22">
        <v>678.96</v>
      </c>
      <c r="L96" s="7">
        <f t="shared" si="3"/>
        <v>0.11911578947368422</v>
      </c>
      <c r="M96" s="1"/>
    </row>
    <row r="97" spans="1:13" ht="18.75" customHeight="1">
      <c r="A97" s="1"/>
      <c r="B97" s="49"/>
      <c r="C97" s="2" t="s">
        <v>13</v>
      </c>
      <c r="D97" s="4"/>
      <c r="E97" s="15"/>
      <c r="F97" s="15"/>
      <c r="G97" s="15"/>
      <c r="H97" s="3">
        <f>SUM(H96:H96)</f>
        <v>5700</v>
      </c>
      <c r="I97" s="3">
        <f>SUM(I96:I96)</f>
        <v>678.96</v>
      </c>
      <c r="J97" s="7">
        <f t="shared" si="2"/>
        <v>0.11911578947368422</v>
      </c>
      <c r="K97" s="22">
        <f>SUM(K96:K96)</f>
        <v>678.96</v>
      </c>
      <c r="L97" s="7">
        <f t="shared" si="3"/>
        <v>0.11911578947368422</v>
      </c>
      <c r="M97" s="5"/>
    </row>
    <row r="98" spans="1:13" ht="36.75" customHeight="1">
      <c r="A98" s="1"/>
      <c r="B98" s="49"/>
      <c r="C98" s="49" t="s">
        <v>46</v>
      </c>
      <c r="D98" s="2" t="s">
        <v>9</v>
      </c>
      <c r="E98" s="13"/>
      <c r="F98" s="13"/>
      <c r="G98" s="13"/>
      <c r="H98" s="3">
        <v>35683</v>
      </c>
      <c r="I98" s="3">
        <v>33639.38</v>
      </c>
      <c r="J98" s="7">
        <f t="shared" si="2"/>
        <v>0.9427284701398424</v>
      </c>
      <c r="K98" s="3">
        <v>33639.38</v>
      </c>
      <c r="L98" s="7">
        <f t="shared" si="3"/>
        <v>0.9427284701398424</v>
      </c>
      <c r="M98" s="1"/>
    </row>
    <row r="99" spans="1:13" ht="18.75" customHeight="1">
      <c r="A99" s="1"/>
      <c r="B99" s="49"/>
      <c r="C99" s="49"/>
      <c r="D99" s="2" t="s">
        <v>10</v>
      </c>
      <c r="E99" s="13"/>
      <c r="F99" s="13"/>
      <c r="G99" s="13"/>
      <c r="H99" s="3">
        <v>1030</v>
      </c>
      <c r="I99" s="3">
        <v>1029</v>
      </c>
      <c r="J99" s="7">
        <f t="shared" si="2"/>
        <v>0.9990291262135922</v>
      </c>
      <c r="K99" s="3">
        <v>1029</v>
      </c>
      <c r="L99" s="7">
        <f t="shared" si="3"/>
        <v>0.9990291262135922</v>
      </c>
      <c r="M99" s="1"/>
    </row>
    <row r="100" spans="1:13" ht="18.75" customHeight="1">
      <c r="A100" s="1"/>
      <c r="B100" s="49"/>
      <c r="C100" s="2" t="s">
        <v>13</v>
      </c>
      <c r="D100" s="4"/>
      <c r="E100" s="15"/>
      <c r="F100" s="15"/>
      <c r="G100" s="15"/>
      <c r="H100" s="3">
        <f>SUM(H98:H99)</f>
        <v>36713</v>
      </c>
      <c r="I100" s="3">
        <f>SUM(I98:I99)</f>
        <v>34668.38</v>
      </c>
      <c r="J100" s="7">
        <f t="shared" si="2"/>
        <v>0.9443080107863698</v>
      </c>
      <c r="K100" s="3">
        <f>SUM(K98:K99)</f>
        <v>34668.38</v>
      </c>
      <c r="L100" s="7">
        <f t="shared" si="3"/>
        <v>0.9443080107863698</v>
      </c>
      <c r="M100" s="5"/>
    </row>
    <row r="101" spans="1:13" ht="23.25" customHeight="1">
      <c r="A101" s="1"/>
      <c r="B101" s="49"/>
      <c r="C101" s="49" t="s">
        <v>47</v>
      </c>
      <c r="D101" s="2" t="s">
        <v>8</v>
      </c>
      <c r="E101" s="13"/>
      <c r="F101" s="13"/>
      <c r="G101" s="13"/>
      <c r="H101" s="3">
        <v>317</v>
      </c>
      <c r="I101" s="3">
        <v>302.65</v>
      </c>
      <c r="J101" s="7">
        <f t="shared" si="2"/>
        <v>0.9547318611987381</v>
      </c>
      <c r="K101" s="3">
        <v>302.65</v>
      </c>
      <c r="L101" s="7">
        <f t="shared" si="3"/>
        <v>0.9547318611987381</v>
      </c>
      <c r="M101" s="1"/>
    </row>
    <row r="102" spans="1:16" ht="39" customHeight="1">
      <c r="A102" s="1"/>
      <c r="B102" s="49"/>
      <c r="C102" s="49"/>
      <c r="D102" s="2" t="s">
        <v>9</v>
      </c>
      <c r="E102" s="13"/>
      <c r="F102" s="13"/>
      <c r="G102" s="13"/>
      <c r="H102" s="3">
        <v>210</v>
      </c>
      <c r="I102" s="3">
        <v>185.61</v>
      </c>
      <c r="J102" s="7">
        <f t="shared" si="2"/>
        <v>0.8838571428571429</v>
      </c>
      <c r="K102" s="3">
        <v>185.61</v>
      </c>
      <c r="L102" s="7">
        <f t="shared" si="3"/>
        <v>0.8838571428571429</v>
      </c>
      <c r="M102" s="1"/>
      <c r="P102" s="37"/>
    </row>
    <row r="103" spans="1:13" ht="18.75" customHeight="1">
      <c r="A103" s="1"/>
      <c r="B103" s="49"/>
      <c r="C103" s="2" t="s">
        <v>13</v>
      </c>
      <c r="D103" s="4"/>
      <c r="E103" s="15"/>
      <c r="F103" s="15"/>
      <c r="G103" s="15"/>
      <c r="H103" s="3">
        <f>SUM(H101:H102)</f>
        <v>527</v>
      </c>
      <c r="I103" s="3">
        <f>SUM(I101:I102)</f>
        <v>488.26</v>
      </c>
      <c r="J103" s="7">
        <f t="shared" si="2"/>
        <v>0.9264895635673625</v>
      </c>
      <c r="K103" s="3">
        <f>SUM(K101:K102)</f>
        <v>488.26</v>
      </c>
      <c r="L103" s="7">
        <f t="shared" si="3"/>
        <v>0.9264895635673625</v>
      </c>
      <c r="M103" s="5"/>
    </row>
    <row r="104" spans="1:13" ht="29.25" customHeight="1">
      <c r="A104" s="1"/>
      <c r="B104" s="49"/>
      <c r="C104" s="49" t="s">
        <v>48</v>
      </c>
      <c r="D104" s="2" t="s">
        <v>7</v>
      </c>
      <c r="E104" s="13"/>
      <c r="F104" s="13"/>
      <c r="G104" s="13"/>
      <c r="H104" s="3">
        <v>4851</v>
      </c>
      <c r="I104" s="3">
        <v>4851</v>
      </c>
      <c r="J104" s="7">
        <f t="shared" si="2"/>
        <v>1</v>
      </c>
      <c r="K104" s="3">
        <v>4851</v>
      </c>
      <c r="L104" s="7">
        <f t="shared" si="3"/>
        <v>1</v>
      </c>
      <c r="M104" s="1"/>
    </row>
    <row r="105" spans="1:13" ht="29.25" customHeight="1">
      <c r="A105" s="1"/>
      <c r="B105" s="49"/>
      <c r="C105" s="49"/>
      <c r="D105" s="2" t="s">
        <v>8</v>
      </c>
      <c r="E105" s="13"/>
      <c r="F105" s="13"/>
      <c r="G105" s="13"/>
      <c r="H105" s="3">
        <v>9134</v>
      </c>
      <c r="I105" s="3">
        <v>4179.32</v>
      </c>
      <c r="J105" s="7">
        <f t="shared" si="2"/>
        <v>0.457556382745785</v>
      </c>
      <c r="K105" s="3">
        <v>4179.32</v>
      </c>
      <c r="L105" s="7">
        <f t="shared" si="3"/>
        <v>0.457556382745785</v>
      </c>
      <c r="M105" s="1"/>
    </row>
    <row r="106" spans="1:13" ht="38.25" customHeight="1">
      <c r="A106" s="1"/>
      <c r="B106" s="49"/>
      <c r="C106" s="49"/>
      <c r="D106" s="2" t="s">
        <v>9</v>
      </c>
      <c r="E106" s="13"/>
      <c r="F106" s="13"/>
      <c r="G106" s="13"/>
      <c r="H106" s="3">
        <v>16800.3</v>
      </c>
      <c r="I106" s="3">
        <v>12889.95</v>
      </c>
      <c r="J106" s="7">
        <f t="shared" si="2"/>
        <v>0.76724522776379</v>
      </c>
      <c r="K106" s="3">
        <v>12889.95</v>
      </c>
      <c r="L106" s="7">
        <f t="shared" si="3"/>
        <v>0.76724522776379</v>
      </c>
      <c r="M106" s="1"/>
    </row>
    <row r="107" spans="1:13" ht="18.75" customHeight="1">
      <c r="A107" s="1"/>
      <c r="B107" s="49"/>
      <c r="C107" s="2" t="s">
        <v>13</v>
      </c>
      <c r="D107" s="4"/>
      <c r="E107" s="15"/>
      <c r="F107" s="15"/>
      <c r="G107" s="15"/>
      <c r="H107" s="3">
        <f>SUM(H104:H106)</f>
        <v>30785.3</v>
      </c>
      <c r="I107" s="3">
        <f>SUM(I104:I106)</f>
        <v>21920.27</v>
      </c>
      <c r="J107" s="7">
        <f t="shared" si="2"/>
        <v>0.7120369137218088</v>
      </c>
      <c r="K107" s="3">
        <f>SUM(K104:K106)</f>
        <v>21920.27</v>
      </c>
      <c r="L107" s="7">
        <f t="shared" si="3"/>
        <v>0.7120369137218088</v>
      </c>
      <c r="M107" s="5"/>
    </row>
    <row r="108" spans="1:13" ht="36" customHeight="1">
      <c r="A108" s="1"/>
      <c r="B108" s="54"/>
      <c r="C108" s="51" t="s">
        <v>49</v>
      </c>
      <c r="D108" s="2" t="s">
        <v>7</v>
      </c>
      <c r="E108" s="13"/>
      <c r="F108" s="13"/>
      <c r="G108" s="13"/>
      <c r="H108" s="3">
        <v>1392.4</v>
      </c>
      <c r="I108" s="3">
        <v>1392.41</v>
      </c>
      <c r="J108" s="7">
        <f t="shared" si="2"/>
        <v>1.0000071818442977</v>
      </c>
      <c r="K108" s="3">
        <v>1392.41</v>
      </c>
      <c r="L108" s="7">
        <f t="shared" si="3"/>
        <v>1.0000071818442977</v>
      </c>
      <c r="M108" s="1"/>
    </row>
    <row r="109" spans="1:13" ht="36" customHeight="1">
      <c r="A109" s="1"/>
      <c r="B109" s="55"/>
      <c r="C109" s="60"/>
      <c r="D109" s="2" t="s">
        <v>8</v>
      </c>
      <c r="E109" s="13"/>
      <c r="F109" s="13"/>
      <c r="G109" s="13"/>
      <c r="H109" s="3">
        <v>8291.1</v>
      </c>
      <c r="I109" s="3">
        <v>8291.13</v>
      </c>
      <c r="J109" s="7">
        <f t="shared" si="2"/>
        <v>1.0000036183377354</v>
      </c>
      <c r="K109" s="3">
        <v>8291.13</v>
      </c>
      <c r="L109" s="7">
        <f t="shared" si="3"/>
        <v>1.0000036183377354</v>
      </c>
      <c r="M109" s="1"/>
    </row>
    <row r="110" spans="1:13" ht="42.75" customHeight="1">
      <c r="A110" s="1"/>
      <c r="B110" s="55"/>
      <c r="C110" s="60"/>
      <c r="D110" s="2" t="s">
        <v>9</v>
      </c>
      <c r="E110" s="13"/>
      <c r="F110" s="13"/>
      <c r="G110" s="13"/>
      <c r="H110" s="3">
        <v>5934.6</v>
      </c>
      <c r="I110" s="3">
        <v>5307.31</v>
      </c>
      <c r="J110" s="7">
        <f t="shared" si="2"/>
        <v>0.8942995315606781</v>
      </c>
      <c r="K110" s="3">
        <v>5307.31</v>
      </c>
      <c r="L110" s="7">
        <f t="shared" si="3"/>
        <v>0.8942995315606781</v>
      </c>
      <c r="M110" s="1"/>
    </row>
    <row r="111" spans="1:13" ht="18.75" customHeight="1">
      <c r="A111" s="1"/>
      <c r="B111" s="56"/>
      <c r="C111" s="2" t="s">
        <v>13</v>
      </c>
      <c r="D111" s="4"/>
      <c r="E111" s="15"/>
      <c r="F111" s="15"/>
      <c r="G111" s="15"/>
      <c r="H111" s="3">
        <f>SUM(H108:H110)</f>
        <v>15618.1</v>
      </c>
      <c r="I111" s="3">
        <f>SUM(I108:I110)</f>
        <v>14990.849999999999</v>
      </c>
      <c r="J111" s="7">
        <f t="shared" si="2"/>
        <v>0.9598382645776373</v>
      </c>
      <c r="K111" s="3">
        <f>SUM(K108:K110)</f>
        <v>14990.849999999999</v>
      </c>
      <c r="L111" s="7">
        <f t="shared" si="3"/>
        <v>0.9598382645776373</v>
      </c>
      <c r="M111" s="5"/>
    </row>
    <row r="112" spans="1:13" ht="18.75" customHeight="1">
      <c r="A112" s="1"/>
      <c r="B112" s="49"/>
      <c r="C112" s="49" t="s">
        <v>50</v>
      </c>
      <c r="D112" s="2" t="s">
        <v>7</v>
      </c>
      <c r="E112" s="13"/>
      <c r="F112" s="13"/>
      <c r="G112" s="13"/>
      <c r="H112" s="3">
        <v>10113.3</v>
      </c>
      <c r="I112" s="3">
        <v>10049.21</v>
      </c>
      <c r="J112" s="7">
        <f t="shared" si="2"/>
        <v>0.9936628004706674</v>
      </c>
      <c r="K112" s="3">
        <v>10049.21</v>
      </c>
      <c r="L112" s="7">
        <f t="shared" si="3"/>
        <v>0.9936628004706674</v>
      </c>
      <c r="M112" s="1"/>
    </row>
    <row r="113" spans="1:13" ht="28.5" customHeight="1">
      <c r="A113" s="1"/>
      <c r="B113" s="49"/>
      <c r="C113" s="49"/>
      <c r="D113" s="2" t="s">
        <v>8</v>
      </c>
      <c r="E113" s="13"/>
      <c r="F113" s="13"/>
      <c r="G113" s="13"/>
      <c r="H113" s="3">
        <v>1130</v>
      </c>
      <c r="I113" s="3">
        <v>930.7</v>
      </c>
      <c r="J113" s="7">
        <f t="shared" si="2"/>
        <v>0.8236283185840708</v>
      </c>
      <c r="K113" s="3">
        <v>930.7</v>
      </c>
      <c r="L113" s="7">
        <f t="shared" si="3"/>
        <v>0.8236283185840708</v>
      </c>
      <c r="M113" s="1"/>
    </row>
    <row r="114" spans="1:13" ht="37.5" customHeight="1">
      <c r="A114" s="1"/>
      <c r="B114" s="49"/>
      <c r="C114" s="49"/>
      <c r="D114" s="2" t="s">
        <v>9</v>
      </c>
      <c r="E114" s="13"/>
      <c r="F114" s="13"/>
      <c r="G114" s="13"/>
      <c r="H114" s="3">
        <v>390967.32</v>
      </c>
      <c r="I114" s="3">
        <v>368297.16</v>
      </c>
      <c r="J114" s="7">
        <f t="shared" si="2"/>
        <v>0.9420152047490823</v>
      </c>
      <c r="K114" s="3">
        <v>368297.16</v>
      </c>
      <c r="L114" s="7">
        <f t="shared" si="3"/>
        <v>0.9420152047490823</v>
      </c>
      <c r="M114" s="1"/>
    </row>
    <row r="115" spans="1:13" ht="18.75" customHeight="1">
      <c r="A115" s="1"/>
      <c r="B115" s="49"/>
      <c r="C115" s="2" t="s">
        <v>13</v>
      </c>
      <c r="D115" s="4"/>
      <c r="E115" s="15"/>
      <c r="F115" s="15"/>
      <c r="G115" s="15"/>
      <c r="H115" s="3">
        <f>SUM(H112:H114)</f>
        <v>402210.62</v>
      </c>
      <c r="I115" s="3">
        <f>SUM(I112:I114)</f>
        <v>379277.06999999995</v>
      </c>
      <c r="J115" s="7">
        <f t="shared" si="2"/>
        <v>0.9429812420169312</v>
      </c>
      <c r="K115" s="3">
        <f>SUM(K112:K114)</f>
        <v>379277.06999999995</v>
      </c>
      <c r="L115" s="7">
        <f t="shared" si="3"/>
        <v>0.9429812420169312</v>
      </c>
      <c r="M115" s="5"/>
    </row>
    <row r="116" spans="1:13" ht="43.5" customHeight="1">
      <c r="A116" s="1"/>
      <c r="B116" s="49"/>
      <c r="C116" s="2" t="s">
        <v>82</v>
      </c>
      <c r="D116" s="2" t="s">
        <v>10</v>
      </c>
      <c r="E116" s="13"/>
      <c r="F116" s="13"/>
      <c r="G116" s="13"/>
      <c r="H116" s="3">
        <v>3712580</v>
      </c>
      <c r="I116" s="3">
        <v>2077580</v>
      </c>
      <c r="J116" s="7">
        <f>I116/H116</f>
        <v>0.5596054495795377</v>
      </c>
      <c r="K116" s="3">
        <v>2077580</v>
      </c>
      <c r="L116" s="7">
        <f>K116/H116</f>
        <v>0.5596054495795377</v>
      </c>
      <c r="M116" s="1"/>
    </row>
    <row r="117" spans="1:13" ht="18.75" customHeight="1">
      <c r="A117" s="1"/>
      <c r="B117" s="49"/>
      <c r="C117" s="2" t="s">
        <v>13</v>
      </c>
      <c r="D117" s="4"/>
      <c r="E117" s="15"/>
      <c r="F117" s="15"/>
      <c r="G117" s="15"/>
      <c r="H117" s="3">
        <f>SUM(H116:H116)</f>
        <v>3712580</v>
      </c>
      <c r="I117" s="3">
        <f>SUM(I116:I116)</f>
        <v>2077580</v>
      </c>
      <c r="J117" s="7">
        <f>I117/H117</f>
        <v>0.5596054495795377</v>
      </c>
      <c r="K117" s="3">
        <f>SUM(K116:K116)</f>
        <v>2077580</v>
      </c>
      <c r="L117" s="7">
        <f>K117/H117</f>
        <v>0.5596054495795377</v>
      </c>
      <c r="M117" s="5"/>
    </row>
    <row r="118" spans="1:13" ht="28.5" customHeight="1">
      <c r="A118" s="1"/>
      <c r="B118" s="50">
        <v>12</v>
      </c>
      <c r="C118" s="50" t="s">
        <v>36</v>
      </c>
      <c r="D118" s="18" t="s">
        <v>8</v>
      </c>
      <c r="E118" s="12"/>
      <c r="F118" s="12"/>
      <c r="G118" s="12"/>
      <c r="H118" s="8">
        <f>H121+H126</f>
        <v>18273.3</v>
      </c>
      <c r="I118" s="8">
        <f>I121+I126</f>
        <v>2936.7</v>
      </c>
      <c r="J118" s="6">
        <f t="shared" si="2"/>
        <v>0.1607098881975341</v>
      </c>
      <c r="K118" s="8">
        <f>K121+K126</f>
        <v>2936.7</v>
      </c>
      <c r="L118" s="6">
        <f t="shared" si="3"/>
        <v>0.1607098881975341</v>
      </c>
      <c r="M118" s="1"/>
    </row>
    <row r="119" spans="1:13" ht="51.75" customHeight="1">
      <c r="A119" s="1"/>
      <c r="B119" s="50"/>
      <c r="C119" s="50"/>
      <c r="D119" s="18" t="s">
        <v>9</v>
      </c>
      <c r="E119" s="12"/>
      <c r="F119" s="12"/>
      <c r="G119" s="12"/>
      <c r="H119" s="8">
        <f>H122+H124+H127</f>
        <v>112361.8</v>
      </c>
      <c r="I119" s="8">
        <f>I122+I124+I127</f>
        <v>91620.88</v>
      </c>
      <c r="J119" s="6">
        <f t="shared" si="2"/>
        <v>0.8154095075016599</v>
      </c>
      <c r="K119" s="8">
        <f>K122+K124+K127</f>
        <v>91620.88</v>
      </c>
      <c r="L119" s="6">
        <f t="shared" si="3"/>
        <v>0.8154095075016599</v>
      </c>
      <c r="M119" s="1"/>
    </row>
    <row r="120" spans="1:13" ht="18.75" customHeight="1">
      <c r="A120" s="1"/>
      <c r="B120" s="50"/>
      <c r="C120" s="18" t="s">
        <v>11</v>
      </c>
      <c r="D120" s="9"/>
      <c r="E120" s="12">
        <v>104393.1</v>
      </c>
      <c r="F120" s="12">
        <f>H118+H119</f>
        <v>130635.1</v>
      </c>
      <c r="G120" s="12">
        <f>E120-F120</f>
        <v>-26242</v>
      </c>
      <c r="H120" s="8">
        <f>SUM(H118:H119)</f>
        <v>130635.1</v>
      </c>
      <c r="I120" s="8">
        <f>SUM(I118:I119)</f>
        <v>94557.58</v>
      </c>
      <c r="J120" s="6">
        <f t="shared" si="2"/>
        <v>0.7238298129675714</v>
      </c>
      <c r="K120" s="8">
        <f>SUM(K118:K119)</f>
        <v>94557.58</v>
      </c>
      <c r="L120" s="6">
        <f t="shared" si="3"/>
        <v>0.7238298129675714</v>
      </c>
      <c r="M120" s="5"/>
    </row>
    <row r="121" spans="1:13" ht="41.25" customHeight="1">
      <c r="A121" s="1"/>
      <c r="B121" s="49"/>
      <c r="C121" s="51" t="s">
        <v>51</v>
      </c>
      <c r="D121" s="2" t="s">
        <v>8</v>
      </c>
      <c r="E121" s="13"/>
      <c r="F121" s="13"/>
      <c r="G121" s="13"/>
      <c r="H121" s="3">
        <v>0</v>
      </c>
      <c r="I121" s="3">
        <v>0</v>
      </c>
      <c r="J121" s="7">
        <v>0</v>
      </c>
      <c r="K121" s="3">
        <v>0</v>
      </c>
      <c r="L121" s="7">
        <v>0</v>
      </c>
      <c r="M121" s="1"/>
    </row>
    <row r="122" spans="1:13" ht="41.25" customHeight="1">
      <c r="A122" s="1"/>
      <c r="B122" s="49"/>
      <c r="C122" s="52"/>
      <c r="D122" s="2" t="s">
        <v>9</v>
      </c>
      <c r="E122" s="13"/>
      <c r="F122" s="13"/>
      <c r="G122" s="13"/>
      <c r="H122" s="3">
        <v>9966</v>
      </c>
      <c r="I122" s="3">
        <v>1685.85</v>
      </c>
      <c r="J122" s="7">
        <f t="shared" si="2"/>
        <v>0.16916014449127031</v>
      </c>
      <c r="K122" s="3">
        <v>1685.85</v>
      </c>
      <c r="L122" s="7">
        <f t="shared" si="3"/>
        <v>0.16916014449127031</v>
      </c>
      <c r="M122" s="1"/>
    </row>
    <row r="123" spans="1:13" ht="18.75" customHeight="1">
      <c r="A123" s="1"/>
      <c r="B123" s="49"/>
      <c r="C123" s="2" t="s">
        <v>13</v>
      </c>
      <c r="D123" s="4"/>
      <c r="E123" s="15"/>
      <c r="F123" s="15"/>
      <c r="G123" s="15"/>
      <c r="H123" s="3">
        <f>SUM(H121:H122)</f>
        <v>9966</v>
      </c>
      <c r="I123" s="3">
        <f>SUM(I121:I122)</f>
        <v>1685.85</v>
      </c>
      <c r="J123" s="7">
        <f t="shared" si="2"/>
        <v>0.16916014449127031</v>
      </c>
      <c r="K123" s="3">
        <f>SUM(K121:K122)</f>
        <v>1685.85</v>
      </c>
      <c r="L123" s="7">
        <f t="shared" si="3"/>
        <v>0.16916014449127031</v>
      </c>
      <c r="M123" s="5"/>
    </row>
    <row r="124" spans="1:13" ht="40.5" customHeight="1">
      <c r="A124" s="1"/>
      <c r="B124" s="49"/>
      <c r="C124" s="2" t="s">
        <v>52</v>
      </c>
      <c r="D124" s="2" t="s">
        <v>9</v>
      </c>
      <c r="E124" s="13"/>
      <c r="F124" s="13"/>
      <c r="G124" s="13"/>
      <c r="H124" s="3">
        <v>6130</v>
      </c>
      <c r="I124" s="3">
        <v>4176.2</v>
      </c>
      <c r="J124" s="7">
        <f t="shared" si="2"/>
        <v>0.6812724306688417</v>
      </c>
      <c r="K124" s="3">
        <v>4176.2</v>
      </c>
      <c r="L124" s="7">
        <f t="shared" si="3"/>
        <v>0.6812724306688417</v>
      </c>
      <c r="M124" s="1"/>
    </row>
    <row r="125" spans="1:13" ht="18.75" customHeight="1">
      <c r="A125" s="1"/>
      <c r="B125" s="49"/>
      <c r="C125" s="2" t="s">
        <v>13</v>
      </c>
      <c r="D125" s="4"/>
      <c r="E125" s="15"/>
      <c r="F125" s="15"/>
      <c r="G125" s="15"/>
      <c r="H125" s="3">
        <f>SUM(H124)</f>
        <v>6130</v>
      </c>
      <c r="I125" s="3">
        <f>SUM(I124)</f>
        <v>4176.2</v>
      </c>
      <c r="J125" s="7">
        <f t="shared" si="2"/>
        <v>0.6812724306688417</v>
      </c>
      <c r="K125" s="3">
        <f>SUM(K124)</f>
        <v>4176.2</v>
      </c>
      <c r="L125" s="7">
        <f t="shared" si="3"/>
        <v>0.6812724306688417</v>
      </c>
      <c r="M125" s="5"/>
    </row>
    <row r="126" spans="1:13" ht="28.5" customHeight="1">
      <c r="A126" s="1"/>
      <c r="B126" s="49"/>
      <c r="C126" s="49" t="s">
        <v>53</v>
      </c>
      <c r="D126" s="2" t="s">
        <v>8</v>
      </c>
      <c r="E126" s="13"/>
      <c r="F126" s="13"/>
      <c r="G126" s="13"/>
      <c r="H126" s="3">
        <v>18273.3</v>
      </c>
      <c r="I126" s="3">
        <v>2936.7</v>
      </c>
      <c r="J126" s="7">
        <f t="shared" si="2"/>
        <v>0.1607098881975341</v>
      </c>
      <c r="K126" s="3">
        <v>2936.7</v>
      </c>
      <c r="L126" s="7">
        <f t="shared" si="3"/>
        <v>0.1607098881975341</v>
      </c>
      <c r="M126" s="1"/>
    </row>
    <row r="127" spans="1:13" ht="39" customHeight="1">
      <c r="A127" s="1"/>
      <c r="B127" s="49"/>
      <c r="C127" s="49"/>
      <c r="D127" s="2" t="s">
        <v>9</v>
      </c>
      <c r="E127" s="13"/>
      <c r="F127" s="13"/>
      <c r="G127" s="13"/>
      <c r="H127" s="3">
        <v>96265.8</v>
      </c>
      <c r="I127" s="3">
        <v>85758.83</v>
      </c>
      <c r="J127" s="7">
        <f t="shared" si="2"/>
        <v>0.8908545921812315</v>
      </c>
      <c r="K127" s="3">
        <v>85758.83</v>
      </c>
      <c r="L127" s="7">
        <f t="shared" si="3"/>
        <v>0.8908545921812315</v>
      </c>
      <c r="M127" s="1"/>
    </row>
    <row r="128" spans="1:13" ht="18.75" customHeight="1">
      <c r="A128" s="1"/>
      <c r="B128" s="49"/>
      <c r="C128" s="2" t="s">
        <v>13</v>
      </c>
      <c r="D128" s="4"/>
      <c r="E128" s="15"/>
      <c r="F128" s="15"/>
      <c r="G128" s="15"/>
      <c r="H128" s="3">
        <f>SUM(H126:H127)</f>
        <v>114539.1</v>
      </c>
      <c r="I128" s="3">
        <f>SUM(I126:I127)</f>
        <v>88695.53</v>
      </c>
      <c r="J128" s="7">
        <f t="shared" si="2"/>
        <v>0.7743690145985083</v>
      </c>
      <c r="K128" s="3">
        <f>SUM(K126:K127)</f>
        <v>88695.53</v>
      </c>
      <c r="L128" s="7">
        <f t="shared" si="3"/>
        <v>0.7743690145985083</v>
      </c>
      <c r="M128" s="5"/>
    </row>
    <row r="129" spans="1:13" ht="14.25" customHeight="1">
      <c r="A129" s="1"/>
      <c r="B129" s="50">
        <v>13</v>
      </c>
      <c r="C129" s="50" t="s">
        <v>83</v>
      </c>
      <c r="D129" s="18" t="s">
        <v>7</v>
      </c>
      <c r="E129" s="12"/>
      <c r="F129" s="12"/>
      <c r="G129" s="12"/>
      <c r="H129" s="8">
        <f>H134</f>
        <v>315.6</v>
      </c>
      <c r="I129" s="8">
        <f>I134</f>
        <v>315.39</v>
      </c>
      <c r="J129" s="6">
        <f t="shared" si="2"/>
        <v>0.9993346007604561</v>
      </c>
      <c r="K129" s="8">
        <f>K134+K151</f>
        <v>315.39</v>
      </c>
      <c r="L129" s="6">
        <f t="shared" si="3"/>
        <v>0.9993346007604561</v>
      </c>
      <c r="M129" s="1"/>
    </row>
    <row r="130" spans="1:13" ht="24.75" customHeight="1">
      <c r="A130" s="1"/>
      <c r="B130" s="50"/>
      <c r="C130" s="50"/>
      <c r="D130" s="18" t="s">
        <v>8</v>
      </c>
      <c r="E130" s="12"/>
      <c r="F130" s="12"/>
      <c r="G130" s="12"/>
      <c r="H130" s="8">
        <f>H135+H141+H148+H153</f>
        <v>14868.8</v>
      </c>
      <c r="I130" s="8">
        <f>I135+I141+I148+I153</f>
        <v>13204.01</v>
      </c>
      <c r="J130" s="6">
        <f t="shared" si="2"/>
        <v>0.88803467663833</v>
      </c>
      <c r="K130" s="8">
        <f>K135+K141+K148+K153</f>
        <v>13204.01</v>
      </c>
      <c r="L130" s="6">
        <f t="shared" si="3"/>
        <v>0.88803467663833</v>
      </c>
      <c r="M130" s="1"/>
    </row>
    <row r="131" spans="1:13" ht="37.5" customHeight="1">
      <c r="A131" s="1"/>
      <c r="B131" s="50"/>
      <c r="C131" s="50"/>
      <c r="D131" s="18" t="s">
        <v>9</v>
      </c>
      <c r="E131" s="12"/>
      <c r="F131" s="12"/>
      <c r="G131" s="12"/>
      <c r="H131" s="8">
        <f>H136+H139+H142+H149+H154+H156</f>
        <v>6279</v>
      </c>
      <c r="I131" s="8">
        <f>I136+I139+I142+I149+I154+I156</f>
        <v>5354.21</v>
      </c>
      <c r="J131" s="6">
        <f t="shared" si="2"/>
        <v>0.8527169931517757</v>
      </c>
      <c r="K131" s="8">
        <f>K136+K139+K142+K149+K154+K156</f>
        <v>5354.21</v>
      </c>
      <c r="L131" s="6">
        <f t="shared" si="3"/>
        <v>0.8527169931517757</v>
      </c>
      <c r="M131" s="1"/>
    </row>
    <row r="132" spans="1:13" ht="16.5" customHeight="1">
      <c r="A132" s="1"/>
      <c r="B132" s="50"/>
      <c r="C132" s="50"/>
      <c r="D132" s="18" t="s">
        <v>10</v>
      </c>
      <c r="E132" s="12"/>
      <c r="F132" s="12"/>
      <c r="G132" s="12"/>
      <c r="H132" s="8">
        <f>H137+H146</f>
        <v>7408.8</v>
      </c>
      <c r="I132" s="8">
        <f>I137+I144+I146</f>
        <v>4325.04</v>
      </c>
      <c r="J132" s="6">
        <f t="shared" si="2"/>
        <v>0.5837706511175899</v>
      </c>
      <c r="K132" s="8">
        <f>K137+K144+K146</f>
        <v>4325.04</v>
      </c>
      <c r="L132" s="6">
        <f t="shared" si="3"/>
        <v>0.5837706511175899</v>
      </c>
      <c r="M132" s="1"/>
    </row>
    <row r="133" spans="1:13" ht="18.75" customHeight="1">
      <c r="A133" s="1"/>
      <c r="B133" s="50"/>
      <c r="C133" s="18" t="s">
        <v>11</v>
      </c>
      <c r="D133" s="9"/>
      <c r="E133" s="12">
        <v>32564.7</v>
      </c>
      <c r="F133" s="12">
        <f>H129+H130+H131</f>
        <v>21463.4</v>
      </c>
      <c r="G133" s="12">
        <f>E133-F133</f>
        <v>11101.3</v>
      </c>
      <c r="H133" s="8">
        <f>SUM(H129:H132)</f>
        <v>28872.2</v>
      </c>
      <c r="I133" s="8">
        <f>SUM(I129:I132)</f>
        <v>23198.65</v>
      </c>
      <c r="J133" s="6">
        <f t="shared" si="2"/>
        <v>0.8034943648215238</v>
      </c>
      <c r="K133" s="8">
        <f>SUM(K129:K132)</f>
        <v>23198.65</v>
      </c>
      <c r="L133" s="6">
        <f t="shared" si="3"/>
        <v>0.8034943648215238</v>
      </c>
      <c r="M133" s="5"/>
    </row>
    <row r="134" spans="1:13" ht="18.75" customHeight="1">
      <c r="A134" s="1"/>
      <c r="B134" s="49"/>
      <c r="C134" s="49" t="s">
        <v>54</v>
      </c>
      <c r="D134" s="2" t="s">
        <v>7</v>
      </c>
      <c r="E134" s="13"/>
      <c r="F134" s="13"/>
      <c r="G134" s="13"/>
      <c r="H134" s="3">
        <v>315.6</v>
      </c>
      <c r="I134" s="3">
        <v>315.39</v>
      </c>
      <c r="J134" s="7">
        <f t="shared" si="2"/>
        <v>0.9993346007604561</v>
      </c>
      <c r="K134" s="3">
        <v>315.39</v>
      </c>
      <c r="L134" s="7">
        <f t="shared" si="3"/>
        <v>0.9993346007604561</v>
      </c>
      <c r="M134" s="1"/>
    </row>
    <row r="135" spans="1:13" ht="28.5" customHeight="1">
      <c r="A135" s="1"/>
      <c r="B135" s="49"/>
      <c r="C135" s="49"/>
      <c r="D135" s="2" t="s">
        <v>8</v>
      </c>
      <c r="E135" s="13"/>
      <c r="F135" s="13"/>
      <c r="G135" s="13"/>
      <c r="H135" s="3">
        <v>1176.8</v>
      </c>
      <c r="I135" s="3">
        <v>1176.27</v>
      </c>
      <c r="J135" s="7">
        <f t="shared" si="2"/>
        <v>0.9995496261046907</v>
      </c>
      <c r="K135" s="3">
        <v>1176.27</v>
      </c>
      <c r="L135" s="7">
        <f t="shared" si="3"/>
        <v>0.9995496261046907</v>
      </c>
      <c r="M135" s="1"/>
    </row>
    <row r="136" spans="1:15" ht="37.5" customHeight="1">
      <c r="A136" s="1"/>
      <c r="B136" s="49"/>
      <c r="C136" s="49"/>
      <c r="D136" s="2" t="s">
        <v>9</v>
      </c>
      <c r="E136" s="13"/>
      <c r="F136" s="13"/>
      <c r="G136" s="13"/>
      <c r="H136" s="3">
        <v>1210</v>
      </c>
      <c r="I136" s="3">
        <v>1176.3</v>
      </c>
      <c r="J136" s="7">
        <f t="shared" si="2"/>
        <v>0.9721487603305785</v>
      </c>
      <c r="K136" s="3">
        <v>1176.3</v>
      </c>
      <c r="L136" s="7">
        <f t="shared" si="3"/>
        <v>0.9721487603305785</v>
      </c>
      <c r="M136" s="1"/>
      <c r="O136" s="37"/>
    </row>
    <row r="137" spans="1:13" ht="18.75" customHeight="1">
      <c r="A137" s="1"/>
      <c r="B137" s="49"/>
      <c r="C137" s="49"/>
      <c r="D137" s="2" t="s">
        <v>10</v>
      </c>
      <c r="E137" s="13"/>
      <c r="F137" s="13"/>
      <c r="G137" s="13"/>
      <c r="H137" s="3">
        <v>4954.8</v>
      </c>
      <c r="I137" s="3">
        <v>4325.04</v>
      </c>
      <c r="J137" s="7">
        <f t="shared" si="2"/>
        <v>0.8728990070234923</v>
      </c>
      <c r="K137" s="3">
        <v>4325.04</v>
      </c>
      <c r="L137" s="7">
        <f t="shared" si="3"/>
        <v>0.8728990070234923</v>
      </c>
      <c r="M137" s="1"/>
    </row>
    <row r="138" spans="1:13" ht="18.75" customHeight="1">
      <c r="A138" s="1"/>
      <c r="B138" s="49"/>
      <c r="C138" s="2" t="s">
        <v>13</v>
      </c>
      <c r="D138" s="4"/>
      <c r="E138" s="15"/>
      <c r="F138" s="15"/>
      <c r="G138" s="15"/>
      <c r="H138" s="3">
        <f>SUM(H134:H137)</f>
        <v>7657.200000000001</v>
      </c>
      <c r="I138" s="3">
        <f>SUM(I134:I137)</f>
        <v>6993</v>
      </c>
      <c r="J138" s="7">
        <f t="shared" si="2"/>
        <v>0.9132581100141043</v>
      </c>
      <c r="K138" s="3">
        <f>SUM(K134:K137)</f>
        <v>6993</v>
      </c>
      <c r="L138" s="7">
        <f t="shared" si="3"/>
        <v>0.9132581100141043</v>
      </c>
      <c r="M138" s="5"/>
    </row>
    <row r="139" spans="1:13" ht="49.5" customHeight="1">
      <c r="A139" s="1"/>
      <c r="B139" s="49"/>
      <c r="C139" s="2" t="s">
        <v>55</v>
      </c>
      <c r="D139" s="2" t="s">
        <v>9</v>
      </c>
      <c r="E139" s="13"/>
      <c r="F139" s="13"/>
      <c r="G139" s="13"/>
      <c r="H139" s="3">
        <v>3577</v>
      </c>
      <c r="I139" s="3">
        <v>2686.04</v>
      </c>
      <c r="J139" s="7">
        <v>1</v>
      </c>
      <c r="K139" s="3">
        <v>2686.04</v>
      </c>
      <c r="L139" s="7">
        <v>1</v>
      </c>
      <c r="M139" s="1"/>
    </row>
    <row r="140" spans="1:13" ht="18.75" customHeight="1">
      <c r="A140" s="1"/>
      <c r="B140" s="49"/>
      <c r="C140" s="2" t="s">
        <v>13</v>
      </c>
      <c r="D140" s="4"/>
      <c r="E140" s="15"/>
      <c r="F140" s="15"/>
      <c r="G140" s="15"/>
      <c r="H140" s="3">
        <f>SUM(H139)</f>
        <v>3577</v>
      </c>
      <c r="I140" s="3">
        <f>SUM(I139)</f>
        <v>2686.04</v>
      </c>
      <c r="J140" s="7">
        <v>1</v>
      </c>
      <c r="K140" s="3">
        <f>SUM(K139)</f>
        <v>2686.04</v>
      </c>
      <c r="L140" s="7">
        <v>1</v>
      </c>
      <c r="M140" s="5"/>
    </row>
    <row r="141" spans="1:13" ht="26.25" customHeight="1">
      <c r="A141" s="1"/>
      <c r="B141" s="49"/>
      <c r="C141" s="49" t="s">
        <v>56</v>
      </c>
      <c r="D141" s="2" t="s">
        <v>8</v>
      </c>
      <c r="E141" s="13"/>
      <c r="F141" s="13"/>
      <c r="G141" s="13"/>
      <c r="H141" s="3">
        <v>13474</v>
      </c>
      <c r="I141" s="3">
        <v>11809.74</v>
      </c>
      <c r="J141" s="7">
        <f t="shared" si="2"/>
        <v>0.8764835980406709</v>
      </c>
      <c r="K141" s="3">
        <v>11809.74</v>
      </c>
      <c r="L141" s="7">
        <f t="shared" si="3"/>
        <v>0.8764835980406709</v>
      </c>
      <c r="M141" s="1"/>
    </row>
    <row r="142" spans="1:13" ht="36" customHeight="1">
      <c r="A142" s="1"/>
      <c r="B142" s="49"/>
      <c r="C142" s="49"/>
      <c r="D142" s="2" t="s">
        <v>9</v>
      </c>
      <c r="E142" s="13"/>
      <c r="F142" s="13"/>
      <c r="G142" s="13"/>
      <c r="H142" s="3">
        <v>1489.7</v>
      </c>
      <c r="I142" s="3">
        <v>1489.7</v>
      </c>
      <c r="J142" s="7">
        <f t="shared" si="2"/>
        <v>1</v>
      </c>
      <c r="K142" s="3">
        <v>1489.7</v>
      </c>
      <c r="L142" s="7">
        <f t="shared" si="3"/>
        <v>1</v>
      </c>
      <c r="M142" s="1"/>
    </row>
    <row r="143" spans="1:13" ht="17.25" customHeight="1">
      <c r="A143" s="1"/>
      <c r="B143" s="49"/>
      <c r="C143" s="2" t="s">
        <v>13</v>
      </c>
      <c r="D143" s="4"/>
      <c r="E143" s="15"/>
      <c r="F143" s="15"/>
      <c r="G143" s="15"/>
      <c r="H143" s="3">
        <f>SUM(H141:H142)</f>
        <v>14963.7</v>
      </c>
      <c r="I143" s="3">
        <f>SUM(I141:I142)</f>
        <v>13299.44</v>
      </c>
      <c r="J143" s="7">
        <f t="shared" si="2"/>
        <v>0.8887801813722542</v>
      </c>
      <c r="K143" s="3">
        <f>SUM(K141:K142)</f>
        <v>13299.44</v>
      </c>
      <c r="L143" s="7">
        <f t="shared" si="3"/>
        <v>0.8887801813722542</v>
      </c>
      <c r="M143" s="5"/>
    </row>
    <row r="144" spans="1:13" ht="48.75" customHeight="1">
      <c r="A144" s="1"/>
      <c r="B144" s="49"/>
      <c r="C144" s="2" t="s">
        <v>57</v>
      </c>
      <c r="D144" s="2" t="s">
        <v>10</v>
      </c>
      <c r="E144" s="13"/>
      <c r="F144" s="13"/>
      <c r="G144" s="13"/>
      <c r="H144" s="3">
        <v>0</v>
      </c>
      <c r="I144" s="3">
        <v>0</v>
      </c>
      <c r="J144" s="7">
        <v>0</v>
      </c>
      <c r="K144" s="3">
        <v>0</v>
      </c>
      <c r="L144" s="7">
        <v>0</v>
      </c>
      <c r="M144" s="1"/>
    </row>
    <row r="145" spans="1:13" ht="18.75" customHeight="1">
      <c r="A145" s="1"/>
      <c r="B145" s="49"/>
      <c r="C145" s="2" t="s">
        <v>13</v>
      </c>
      <c r="D145" s="4"/>
      <c r="E145" s="15"/>
      <c r="F145" s="15"/>
      <c r="G145" s="15"/>
      <c r="H145" s="3">
        <v>0</v>
      </c>
      <c r="I145" s="3">
        <v>0</v>
      </c>
      <c r="J145" s="7">
        <v>0</v>
      </c>
      <c r="K145" s="3">
        <v>0</v>
      </c>
      <c r="L145" s="7">
        <v>0</v>
      </c>
      <c r="M145" s="5"/>
    </row>
    <row r="146" spans="1:13" ht="39" customHeight="1">
      <c r="A146" s="1"/>
      <c r="B146" s="49"/>
      <c r="C146" s="2" t="s">
        <v>58</v>
      </c>
      <c r="D146" s="2" t="s">
        <v>10</v>
      </c>
      <c r="E146" s="13"/>
      <c r="F146" s="13"/>
      <c r="G146" s="13"/>
      <c r="H146" s="3">
        <v>2454</v>
      </c>
      <c r="I146" s="3">
        <v>0</v>
      </c>
      <c r="J146" s="7">
        <v>0</v>
      </c>
      <c r="K146" s="3">
        <v>0</v>
      </c>
      <c r="L146" s="7">
        <v>0</v>
      </c>
      <c r="M146" s="1"/>
    </row>
    <row r="147" spans="1:13" ht="18.75" customHeight="1">
      <c r="A147" s="1"/>
      <c r="B147" s="49"/>
      <c r="C147" s="2" t="s">
        <v>13</v>
      </c>
      <c r="D147" s="4"/>
      <c r="E147" s="15"/>
      <c r="F147" s="15"/>
      <c r="G147" s="15"/>
      <c r="H147" s="3">
        <f>SUM(H146)</f>
        <v>2454</v>
      </c>
      <c r="I147" s="3">
        <f>SUM(I146)</f>
        <v>0</v>
      </c>
      <c r="J147" s="7">
        <v>0</v>
      </c>
      <c r="K147" s="3">
        <f>SUM(K146)</f>
        <v>0</v>
      </c>
      <c r="L147" s="7">
        <v>0</v>
      </c>
      <c r="M147" s="5"/>
    </row>
    <row r="148" spans="1:13" ht="27.75" customHeight="1">
      <c r="A148" s="1"/>
      <c r="B148" s="49"/>
      <c r="C148" s="49" t="s">
        <v>59</v>
      </c>
      <c r="D148" s="2" t="s">
        <v>8</v>
      </c>
      <c r="E148" s="13"/>
      <c r="F148" s="13"/>
      <c r="G148" s="13"/>
      <c r="H148" s="3">
        <v>218</v>
      </c>
      <c r="I148" s="3">
        <v>218</v>
      </c>
      <c r="J148" s="7">
        <f aca="true" t="shared" si="4" ref="J148:J210">I148/H148</f>
        <v>1</v>
      </c>
      <c r="K148" s="3">
        <v>218</v>
      </c>
      <c r="L148" s="7">
        <f aca="true" t="shared" si="5" ref="L148:L210">K148/H148</f>
        <v>1</v>
      </c>
      <c r="M148" s="1"/>
    </row>
    <row r="149" spans="1:13" ht="36.75" customHeight="1">
      <c r="A149" s="1"/>
      <c r="B149" s="49"/>
      <c r="C149" s="49"/>
      <c r="D149" s="2" t="s">
        <v>9</v>
      </c>
      <c r="E149" s="13"/>
      <c r="F149" s="13"/>
      <c r="G149" s="13"/>
      <c r="H149" s="3">
        <v>2.3</v>
      </c>
      <c r="I149" s="3">
        <v>2.17</v>
      </c>
      <c r="J149" s="7">
        <f t="shared" si="4"/>
        <v>0.9434782608695652</v>
      </c>
      <c r="K149" s="3">
        <v>2.17</v>
      </c>
      <c r="L149" s="7">
        <f t="shared" si="5"/>
        <v>0.9434782608695652</v>
      </c>
      <c r="M149" s="1"/>
    </row>
    <row r="150" spans="1:13" ht="18.75" customHeight="1">
      <c r="A150" s="1"/>
      <c r="B150" s="49"/>
      <c r="C150" s="2" t="s">
        <v>13</v>
      </c>
      <c r="D150" s="4"/>
      <c r="E150" s="15"/>
      <c r="F150" s="15"/>
      <c r="G150" s="15"/>
      <c r="H150" s="3">
        <f>SUM(H148:H149)</f>
        <v>220.3</v>
      </c>
      <c r="I150" s="3">
        <f>SUM(I148:I149)</f>
        <v>220.17</v>
      </c>
      <c r="J150" s="7">
        <f t="shared" si="4"/>
        <v>0.9994098955969132</v>
      </c>
      <c r="K150" s="3">
        <f>SUM(K148:K149)</f>
        <v>220.17</v>
      </c>
      <c r="L150" s="7">
        <f t="shared" si="5"/>
        <v>0.9994098955969132</v>
      </c>
      <c r="M150" s="5"/>
    </row>
    <row r="151" spans="1:13" ht="35.25" customHeight="1">
      <c r="A151" s="1"/>
      <c r="B151" s="49"/>
      <c r="C151" s="2" t="s">
        <v>60</v>
      </c>
      <c r="D151" s="2" t="s">
        <v>7</v>
      </c>
      <c r="E151" s="13"/>
      <c r="F151" s="13"/>
      <c r="G151" s="13"/>
      <c r="H151" s="3">
        <v>0</v>
      </c>
      <c r="I151" s="3">
        <v>0</v>
      </c>
      <c r="J151" s="7">
        <v>0</v>
      </c>
      <c r="K151" s="3">
        <v>0</v>
      </c>
      <c r="L151" s="7">
        <v>0</v>
      </c>
      <c r="M151" s="1"/>
    </row>
    <row r="152" spans="1:13" ht="18.75" customHeight="1">
      <c r="A152" s="1"/>
      <c r="B152" s="49"/>
      <c r="C152" s="2" t="s">
        <v>13</v>
      </c>
      <c r="D152" s="4"/>
      <c r="E152" s="15"/>
      <c r="F152" s="15"/>
      <c r="G152" s="15"/>
      <c r="H152" s="3">
        <f>SUM(H151)</f>
        <v>0</v>
      </c>
      <c r="I152" s="3">
        <f>SUM(I151)</f>
        <v>0</v>
      </c>
      <c r="J152" s="7">
        <v>0</v>
      </c>
      <c r="K152" s="3">
        <f>SUM(K151)</f>
        <v>0</v>
      </c>
      <c r="L152" s="7">
        <v>0</v>
      </c>
      <c r="M152" s="5"/>
    </row>
    <row r="153" spans="1:13" ht="26.25" customHeight="1">
      <c r="A153" s="1"/>
      <c r="B153" s="49"/>
      <c r="C153" s="49" t="s">
        <v>61</v>
      </c>
      <c r="D153" s="2" t="s">
        <v>8</v>
      </c>
      <c r="E153" s="13"/>
      <c r="F153" s="13"/>
      <c r="G153" s="13"/>
      <c r="H153" s="3">
        <v>0</v>
      </c>
      <c r="I153" s="3">
        <v>0</v>
      </c>
      <c r="J153" s="7">
        <v>0</v>
      </c>
      <c r="K153" s="3">
        <v>0</v>
      </c>
      <c r="L153" s="7">
        <v>0</v>
      </c>
      <c r="M153" s="1"/>
    </row>
    <row r="154" spans="1:13" ht="36" customHeight="1">
      <c r="A154" s="1"/>
      <c r="B154" s="49"/>
      <c r="C154" s="49"/>
      <c r="D154" s="2" t="s">
        <v>9</v>
      </c>
      <c r="E154" s="13"/>
      <c r="F154" s="13"/>
      <c r="G154" s="13"/>
      <c r="H154" s="3">
        <v>0</v>
      </c>
      <c r="I154" s="3">
        <v>0</v>
      </c>
      <c r="J154" s="7">
        <v>0</v>
      </c>
      <c r="K154" s="3">
        <v>0</v>
      </c>
      <c r="L154" s="7">
        <v>0</v>
      </c>
      <c r="M154" s="1"/>
    </row>
    <row r="155" spans="1:13" ht="18.75" customHeight="1">
      <c r="A155" s="1"/>
      <c r="B155" s="49"/>
      <c r="C155" s="2" t="s">
        <v>13</v>
      </c>
      <c r="D155" s="4"/>
      <c r="E155" s="15"/>
      <c r="F155" s="15"/>
      <c r="G155" s="15"/>
      <c r="H155" s="3">
        <f>SUM(H153:H154)</f>
        <v>0</v>
      </c>
      <c r="I155" s="3">
        <f>SUM(I153:I154)</f>
        <v>0</v>
      </c>
      <c r="J155" s="7">
        <v>0</v>
      </c>
      <c r="K155" s="3">
        <f>SUM(K153:K154)</f>
        <v>0</v>
      </c>
      <c r="L155" s="7">
        <v>0</v>
      </c>
      <c r="M155" s="5"/>
    </row>
    <row r="156" spans="1:13" ht="36" customHeight="1">
      <c r="A156" s="1"/>
      <c r="B156" s="49"/>
      <c r="C156" s="2" t="s">
        <v>62</v>
      </c>
      <c r="D156" s="2" t="s">
        <v>9</v>
      </c>
      <c r="E156" s="13"/>
      <c r="F156" s="13"/>
      <c r="G156" s="13"/>
      <c r="H156" s="3">
        <v>0</v>
      </c>
      <c r="I156" s="3">
        <v>0</v>
      </c>
      <c r="J156" s="7">
        <v>0</v>
      </c>
      <c r="K156" s="3">
        <v>0</v>
      </c>
      <c r="L156" s="7">
        <v>0</v>
      </c>
      <c r="M156" s="1"/>
    </row>
    <row r="157" spans="1:13" ht="18.75" customHeight="1">
      <c r="A157" s="1"/>
      <c r="B157" s="49"/>
      <c r="C157" s="2" t="s">
        <v>13</v>
      </c>
      <c r="D157" s="4"/>
      <c r="E157" s="15"/>
      <c r="F157" s="15"/>
      <c r="G157" s="15"/>
      <c r="H157" s="3">
        <f>SUM(H156)</f>
        <v>0</v>
      </c>
      <c r="I157" s="3">
        <f>SUM(I156)</f>
        <v>0</v>
      </c>
      <c r="J157" s="7">
        <v>0</v>
      </c>
      <c r="K157" s="3">
        <f>SUM(K156)</f>
        <v>0</v>
      </c>
      <c r="L157" s="7">
        <v>0</v>
      </c>
      <c r="M157" s="5"/>
    </row>
    <row r="158" spans="1:13" ht="26.25" customHeight="1">
      <c r="A158" s="1"/>
      <c r="B158" s="50">
        <v>14</v>
      </c>
      <c r="C158" s="50" t="s">
        <v>37</v>
      </c>
      <c r="D158" s="18" t="s">
        <v>8</v>
      </c>
      <c r="E158" s="12"/>
      <c r="F158" s="12"/>
      <c r="G158" s="12"/>
      <c r="H158" s="8">
        <f>H165+H174+H168</f>
        <v>370611.35</v>
      </c>
      <c r="I158" s="8">
        <f>I165+I174+I168</f>
        <v>253476.25</v>
      </c>
      <c r="J158" s="6">
        <f t="shared" si="4"/>
        <v>0.6839408722911482</v>
      </c>
      <c r="K158" s="8">
        <f>K165+K174+K168</f>
        <v>314751.25</v>
      </c>
      <c r="L158" s="6">
        <f t="shared" si="5"/>
        <v>0.8492757979484439</v>
      </c>
      <c r="M158" s="1"/>
    </row>
    <row r="159" spans="1:13" ht="38.25" customHeight="1">
      <c r="A159" s="1"/>
      <c r="B159" s="50"/>
      <c r="C159" s="50"/>
      <c r="D159" s="18" t="s">
        <v>9</v>
      </c>
      <c r="E159" s="12"/>
      <c r="F159" s="12"/>
      <c r="G159" s="12"/>
      <c r="H159" s="8">
        <f>H162+H166+H169+H175</f>
        <v>59645.43</v>
      </c>
      <c r="I159" s="8">
        <f>I162+I166+I169+I175</f>
        <v>52124.770000000004</v>
      </c>
      <c r="J159" s="6">
        <f t="shared" si="4"/>
        <v>0.873910541008758</v>
      </c>
      <c r="K159" s="8">
        <f>K162+K166+K169+K175</f>
        <v>52124.770000000004</v>
      </c>
      <c r="L159" s="6">
        <f t="shared" si="5"/>
        <v>0.873910541008758</v>
      </c>
      <c r="M159" s="1"/>
    </row>
    <row r="160" spans="1:13" ht="18.75" customHeight="1">
      <c r="A160" s="1"/>
      <c r="B160" s="50"/>
      <c r="C160" s="50"/>
      <c r="D160" s="18" t="s">
        <v>10</v>
      </c>
      <c r="E160" s="12"/>
      <c r="F160" s="12"/>
      <c r="G160" s="12"/>
      <c r="H160" s="8">
        <f>H163+H170+H172+H176</f>
        <v>452682.02</v>
      </c>
      <c r="I160" s="8">
        <f>I163+I170+I172+I176</f>
        <v>402046.93</v>
      </c>
      <c r="J160" s="6">
        <f t="shared" si="4"/>
        <v>0.8881442430605041</v>
      </c>
      <c r="K160" s="8">
        <f>K163+K170+K172+K176</f>
        <v>402046.93</v>
      </c>
      <c r="L160" s="6">
        <f t="shared" si="5"/>
        <v>0.8881442430605041</v>
      </c>
      <c r="M160" s="1"/>
    </row>
    <row r="161" spans="1:13" ht="18.75" customHeight="1">
      <c r="A161" s="1"/>
      <c r="B161" s="50"/>
      <c r="C161" s="18" t="s">
        <v>11</v>
      </c>
      <c r="D161" s="9"/>
      <c r="E161" s="12">
        <v>733957.34</v>
      </c>
      <c r="F161" s="12">
        <f>H158+H159</f>
        <v>430256.77999999997</v>
      </c>
      <c r="G161" s="12">
        <f>E161-F161</f>
        <v>303700.56</v>
      </c>
      <c r="H161" s="8">
        <f>SUM(H158:H160)</f>
        <v>882938.8</v>
      </c>
      <c r="I161" s="8">
        <f>SUM(I158:I160)</f>
        <v>707647.95</v>
      </c>
      <c r="J161" s="6">
        <f t="shared" si="4"/>
        <v>0.8014688560520842</v>
      </c>
      <c r="K161" s="8">
        <f>SUM(K158:K160)</f>
        <v>768922.95</v>
      </c>
      <c r="L161" s="6">
        <f t="shared" si="5"/>
        <v>0.8708677770191998</v>
      </c>
      <c r="M161" s="5"/>
    </row>
    <row r="162" spans="1:13" ht="38.25" customHeight="1">
      <c r="A162" s="1"/>
      <c r="B162" s="49"/>
      <c r="C162" s="49" t="s">
        <v>63</v>
      </c>
      <c r="D162" s="2" t="s">
        <v>9</v>
      </c>
      <c r="E162" s="13"/>
      <c r="F162" s="13"/>
      <c r="G162" s="13"/>
      <c r="H162" s="3">
        <v>3335.37</v>
      </c>
      <c r="I162" s="3">
        <v>2858.74</v>
      </c>
      <c r="J162" s="7">
        <f t="shared" si="4"/>
        <v>0.8570983129307992</v>
      </c>
      <c r="K162" s="3">
        <v>2858.74</v>
      </c>
      <c r="L162" s="7">
        <f t="shared" si="5"/>
        <v>0.8570983129307992</v>
      </c>
      <c r="M162" s="1"/>
    </row>
    <row r="163" spans="1:13" ht="18" customHeight="1">
      <c r="A163" s="1"/>
      <c r="B163" s="49"/>
      <c r="C163" s="49"/>
      <c r="D163" s="2" t="s">
        <v>10</v>
      </c>
      <c r="E163" s="13"/>
      <c r="F163" s="13"/>
      <c r="G163" s="13"/>
      <c r="H163" s="3">
        <v>144162.03</v>
      </c>
      <c r="I163" s="3">
        <v>136990.59</v>
      </c>
      <c r="J163" s="7">
        <f t="shared" si="4"/>
        <v>0.9502543076009682</v>
      </c>
      <c r="K163" s="3">
        <v>136990.59</v>
      </c>
      <c r="L163" s="7">
        <f t="shared" si="5"/>
        <v>0.9502543076009682</v>
      </c>
      <c r="M163" s="1"/>
    </row>
    <row r="164" spans="1:13" ht="18.75" customHeight="1">
      <c r="A164" s="1"/>
      <c r="B164" s="49"/>
      <c r="C164" s="2" t="s">
        <v>13</v>
      </c>
      <c r="D164" s="4"/>
      <c r="E164" s="15"/>
      <c r="F164" s="15"/>
      <c r="G164" s="15"/>
      <c r="H164" s="3">
        <f>SUM(H162:H163)</f>
        <v>147497.4</v>
      </c>
      <c r="I164" s="3">
        <f>SUM(I162:I163)</f>
        <v>139849.33</v>
      </c>
      <c r="J164" s="7">
        <f t="shared" si="4"/>
        <v>0.948147763960585</v>
      </c>
      <c r="K164" s="3">
        <f>SUM(K162:K163)</f>
        <v>139849.33</v>
      </c>
      <c r="L164" s="7">
        <f t="shared" si="5"/>
        <v>0.948147763960585</v>
      </c>
      <c r="M164" s="5"/>
    </row>
    <row r="165" spans="1:13" ht="24.75" customHeight="1">
      <c r="A165" s="1"/>
      <c r="B165" s="49"/>
      <c r="C165" s="49" t="s">
        <v>64</v>
      </c>
      <c r="D165" s="2" t="s">
        <v>8</v>
      </c>
      <c r="E165" s="13"/>
      <c r="F165" s="13"/>
      <c r="G165" s="13"/>
      <c r="H165" s="3">
        <v>93138</v>
      </c>
      <c r="I165" s="3">
        <v>11937.67</v>
      </c>
      <c r="J165" s="7">
        <f t="shared" si="4"/>
        <v>0.1281718525199167</v>
      </c>
      <c r="K165" s="3">
        <v>73212.67</v>
      </c>
      <c r="L165" s="7">
        <f t="shared" si="5"/>
        <v>0.7860665893620219</v>
      </c>
      <c r="M165" s="1"/>
    </row>
    <row r="166" spans="1:15" ht="36.75" customHeight="1">
      <c r="A166" s="1"/>
      <c r="B166" s="49"/>
      <c r="C166" s="49"/>
      <c r="D166" s="2" t="s">
        <v>9</v>
      </c>
      <c r="E166" s="13"/>
      <c r="F166" s="13"/>
      <c r="G166" s="13"/>
      <c r="H166" s="3">
        <v>4800</v>
      </c>
      <c r="I166" s="3">
        <v>4112.37</v>
      </c>
      <c r="J166" s="7">
        <f t="shared" si="4"/>
        <v>0.85674375</v>
      </c>
      <c r="K166" s="3">
        <v>4112.37</v>
      </c>
      <c r="L166" s="7">
        <f t="shared" si="5"/>
        <v>0.85674375</v>
      </c>
      <c r="M166" s="1"/>
      <c r="O166" s="37"/>
    </row>
    <row r="167" spans="1:13" ht="17.25" customHeight="1">
      <c r="A167" s="1"/>
      <c r="B167" s="49"/>
      <c r="C167" s="2" t="s">
        <v>13</v>
      </c>
      <c r="D167" s="4"/>
      <c r="E167" s="15"/>
      <c r="F167" s="15"/>
      <c r="G167" s="15"/>
      <c r="H167" s="3">
        <f>SUM(H165:H166)</f>
        <v>97938</v>
      </c>
      <c r="I167" s="3">
        <f>SUM(I165:I166)</f>
        <v>16050.04</v>
      </c>
      <c r="J167" s="7">
        <f t="shared" si="4"/>
        <v>0.16387959729624865</v>
      </c>
      <c r="K167" s="3">
        <f>SUM(K165:K166)</f>
        <v>77325.04</v>
      </c>
      <c r="L167" s="7">
        <f t="shared" si="5"/>
        <v>0.7895305193081337</v>
      </c>
      <c r="M167" s="5"/>
    </row>
    <row r="168" spans="1:13" ht="24" customHeight="1">
      <c r="A168" s="1"/>
      <c r="B168" s="54"/>
      <c r="C168" s="51" t="s">
        <v>65</v>
      </c>
      <c r="D168" s="2" t="s">
        <v>8</v>
      </c>
      <c r="E168" s="13"/>
      <c r="F168" s="13"/>
      <c r="G168" s="13"/>
      <c r="H168" s="3">
        <v>202257.75</v>
      </c>
      <c r="I168" s="3">
        <v>167662.7</v>
      </c>
      <c r="J168" s="7">
        <f t="shared" si="4"/>
        <v>0.8289556271638541</v>
      </c>
      <c r="K168" s="3">
        <v>167662.7</v>
      </c>
      <c r="L168" s="7">
        <f t="shared" si="5"/>
        <v>0.8289556271638541</v>
      </c>
      <c r="M168" s="1"/>
    </row>
    <row r="169" spans="1:13" ht="37.5" customHeight="1">
      <c r="A169" s="1"/>
      <c r="B169" s="55"/>
      <c r="C169" s="60"/>
      <c r="D169" s="2" t="s">
        <v>9</v>
      </c>
      <c r="E169" s="13"/>
      <c r="F169" s="13"/>
      <c r="G169" s="13"/>
      <c r="H169" s="3">
        <v>19830.72</v>
      </c>
      <c r="I169" s="3">
        <v>17709.4</v>
      </c>
      <c r="J169" s="7">
        <f t="shared" si="4"/>
        <v>0.8930285940197835</v>
      </c>
      <c r="K169" s="3">
        <v>17709.4</v>
      </c>
      <c r="L169" s="7">
        <f t="shared" si="5"/>
        <v>0.8930285940197835</v>
      </c>
      <c r="M169" s="1"/>
    </row>
    <row r="170" spans="1:13" ht="18.75" customHeight="1">
      <c r="A170" s="1"/>
      <c r="B170" s="55"/>
      <c r="C170" s="52"/>
      <c r="D170" s="2" t="s">
        <v>10</v>
      </c>
      <c r="E170" s="13"/>
      <c r="F170" s="13"/>
      <c r="G170" s="13"/>
      <c r="H170" s="3">
        <v>269511.11</v>
      </c>
      <c r="I170" s="3">
        <v>232315.52</v>
      </c>
      <c r="J170" s="7">
        <f t="shared" si="4"/>
        <v>0.8619886579072752</v>
      </c>
      <c r="K170" s="3">
        <v>232315.52</v>
      </c>
      <c r="L170" s="7">
        <f t="shared" si="5"/>
        <v>0.8619886579072752</v>
      </c>
      <c r="M170" s="1"/>
    </row>
    <row r="171" spans="1:13" ht="18" customHeight="1">
      <c r="A171" s="1"/>
      <c r="B171" s="56"/>
      <c r="C171" s="2" t="s">
        <v>13</v>
      </c>
      <c r="D171" s="4"/>
      <c r="E171" s="15"/>
      <c r="F171" s="15"/>
      <c r="G171" s="15"/>
      <c r="H171" s="3">
        <f>SUM(H168:H170)</f>
        <v>491599.57999999996</v>
      </c>
      <c r="I171" s="3">
        <f>SUM(I168:I170)</f>
        <v>417687.62</v>
      </c>
      <c r="J171" s="7">
        <f t="shared" si="4"/>
        <v>0.8496500749654832</v>
      </c>
      <c r="K171" s="3">
        <f>SUM(K168:K170)</f>
        <v>417687.62</v>
      </c>
      <c r="L171" s="7">
        <f t="shared" si="5"/>
        <v>0.8496500749654832</v>
      </c>
      <c r="M171" s="5"/>
    </row>
    <row r="172" spans="1:13" ht="36.75" customHeight="1">
      <c r="A172" s="1"/>
      <c r="B172" s="49"/>
      <c r="C172" s="2" t="s">
        <v>66</v>
      </c>
      <c r="D172" s="2" t="s">
        <v>10</v>
      </c>
      <c r="E172" s="13"/>
      <c r="F172" s="13"/>
      <c r="G172" s="13"/>
      <c r="H172" s="3">
        <v>7335</v>
      </c>
      <c r="I172" s="3">
        <v>1079.33</v>
      </c>
      <c r="J172" s="7">
        <f t="shared" si="4"/>
        <v>0.14714792092706203</v>
      </c>
      <c r="K172" s="3">
        <v>1079.33</v>
      </c>
      <c r="L172" s="7">
        <f t="shared" si="5"/>
        <v>0.14714792092706203</v>
      </c>
      <c r="M172" s="1"/>
    </row>
    <row r="173" spans="1:13" ht="18.75" customHeight="1">
      <c r="A173" s="1"/>
      <c r="B173" s="49"/>
      <c r="C173" s="2" t="s">
        <v>13</v>
      </c>
      <c r="D173" s="4"/>
      <c r="E173" s="15"/>
      <c r="F173" s="15"/>
      <c r="G173" s="15"/>
      <c r="H173" s="3">
        <f>SUM(H172)</f>
        <v>7335</v>
      </c>
      <c r="I173" s="3">
        <f>SUM(I172)</f>
        <v>1079.33</v>
      </c>
      <c r="J173" s="7">
        <f t="shared" si="4"/>
        <v>0.14714792092706203</v>
      </c>
      <c r="K173" s="3">
        <f>SUM(K172)</f>
        <v>1079.33</v>
      </c>
      <c r="L173" s="7">
        <f t="shared" si="5"/>
        <v>0.14714792092706203</v>
      </c>
      <c r="M173" s="5"/>
    </row>
    <row r="174" spans="1:13" ht="24" customHeight="1">
      <c r="A174" s="1"/>
      <c r="B174" s="49"/>
      <c r="C174" s="51" t="s">
        <v>67</v>
      </c>
      <c r="D174" s="2" t="s">
        <v>8</v>
      </c>
      <c r="E174" s="13"/>
      <c r="F174" s="13"/>
      <c r="G174" s="13"/>
      <c r="H174" s="3">
        <v>75215.6</v>
      </c>
      <c r="I174" s="3">
        <v>73875.88</v>
      </c>
      <c r="J174" s="7">
        <f t="shared" si="4"/>
        <v>0.9821882694547408</v>
      </c>
      <c r="K174" s="3">
        <v>73875.88</v>
      </c>
      <c r="L174" s="7">
        <f t="shared" si="5"/>
        <v>0.9821882694547408</v>
      </c>
      <c r="M174" s="1"/>
    </row>
    <row r="175" spans="1:13" ht="37.5" customHeight="1">
      <c r="A175" s="1"/>
      <c r="B175" s="49"/>
      <c r="C175" s="60"/>
      <c r="D175" s="2" t="s">
        <v>9</v>
      </c>
      <c r="E175" s="13"/>
      <c r="F175" s="13"/>
      <c r="G175" s="13"/>
      <c r="H175" s="3">
        <v>31679.34</v>
      </c>
      <c r="I175" s="3">
        <v>27444.26</v>
      </c>
      <c r="J175" s="7">
        <f t="shared" si="4"/>
        <v>0.8663141340697122</v>
      </c>
      <c r="K175" s="3">
        <v>27444.26</v>
      </c>
      <c r="L175" s="7">
        <f t="shared" si="5"/>
        <v>0.8663141340697122</v>
      </c>
      <c r="M175" s="1"/>
    </row>
    <row r="176" spans="1:13" ht="21" customHeight="1">
      <c r="A176" s="1"/>
      <c r="B176" s="49"/>
      <c r="C176" s="46"/>
      <c r="D176" s="2" t="s">
        <v>10</v>
      </c>
      <c r="E176" s="13"/>
      <c r="F176" s="13"/>
      <c r="G176" s="13"/>
      <c r="H176" s="3">
        <v>31673.88</v>
      </c>
      <c r="I176" s="3">
        <v>31661.49</v>
      </c>
      <c r="J176" s="7">
        <f t="shared" si="4"/>
        <v>0.9996088259474368</v>
      </c>
      <c r="K176" s="3">
        <v>31661.49</v>
      </c>
      <c r="L176" s="7">
        <f t="shared" si="5"/>
        <v>0.9996088259474368</v>
      </c>
      <c r="M176" s="1"/>
    </row>
    <row r="177" spans="1:13" ht="18.75" customHeight="1">
      <c r="A177" s="1"/>
      <c r="B177" s="49"/>
      <c r="C177" s="2" t="s">
        <v>13</v>
      </c>
      <c r="D177" s="4"/>
      <c r="E177" s="15"/>
      <c r="F177" s="15"/>
      <c r="G177" s="15"/>
      <c r="H177" s="3">
        <f>SUM(H174:H176)</f>
        <v>138568.82</v>
      </c>
      <c r="I177" s="3">
        <f>SUM(I174:I176)</f>
        <v>132981.63</v>
      </c>
      <c r="J177" s="7">
        <f t="shared" si="4"/>
        <v>0.9596793131384102</v>
      </c>
      <c r="K177" s="3">
        <f>SUM(K174:K176)</f>
        <v>132981.63</v>
      </c>
      <c r="L177" s="7">
        <f t="shared" si="5"/>
        <v>0.9596793131384102</v>
      </c>
      <c r="M177" s="5"/>
    </row>
    <row r="178" spans="1:13" ht="29.25" customHeight="1">
      <c r="A178" s="1"/>
      <c r="B178" s="50">
        <v>15</v>
      </c>
      <c r="C178" s="53" t="s">
        <v>84</v>
      </c>
      <c r="D178" s="40" t="s">
        <v>8</v>
      </c>
      <c r="E178" s="12"/>
      <c r="F178" s="12"/>
      <c r="G178" s="12"/>
      <c r="H178" s="8">
        <f>H183</f>
        <v>201611</v>
      </c>
      <c r="I178" s="8">
        <f>I183</f>
        <v>146813.62</v>
      </c>
      <c r="J178" s="6">
        <f t="shared" si="4"/>
        <v>0.7282024294309338</v>
      </c>
      <c r="K178" s="8">
        <f>K183</f>
        <v>146813.62</v>
      </c>
      <c r="L178" s="6">
        <f t="shared" si="5"/>
        <v>0.7282024294309338</v>
      </c>
      <c r="M178" s="1"/>
    </row>
    <row r="179" spans="1:13" ht="52.5" customHeight="1">
      <c r="A179" s="1"/>
      <c r="B179" s="50"/>
      <c r="C179" s="57"/>
      <c r="D179" s="40" t="s">
        <v>9</v>
      </c>
      <c r="E179" s="12"/>
      <c r="F179" s="12"/>
      <c r="G179" s="12"/>
      <c r="H179" s="8">
        <f>H181+H184+H186</f>
        <v>160682.5</v>
      </c>
      <c r="I179" s="8">
        <f>I181+I184+I186</f>
        <v>150706.64</v>
      </c>
      <c r="J179" s="6">
        <f>I179/H179</f>
        <v>0.9379157033279916</v>
      </c>
      <c r="K179" s="8">
        <f>K181+K184+K186</f>
        <v>150706.64</v>
      </c>
      <c r="L179" s="6">
        <f>K179/H179</f>
        <v>0.9379157033279916</v>
      </c>
      <c r="M179" s="1"/>
    </row>
    <row r="180" spans="1:13" ht="21.75" customHeight="1">
      <c r="A180" s="1"/>
      <c r="B180" s="50"/>
      <c r="C180" s="18" t="s">
        <v>11</v>
      </c>
      <c r="D180" s="9"/>
      <c r="E180" s="12">
        <v>344477.53</v>
      </c>
      <c r="F180" s="12">
        <f>H178</f>
        <v>201611</v>
      </c>
      <c r="G180" s="12">
        <f>E180-F180</f>
        <v>142866.53000000003</v>
      </c>
      <c r="H180" s="8">
        <f>SUM(H178:H179)</f>
        <v>362293.5</v>
      </c>
      <c r="I180" s="8">
        <f>SUM(I178:I179)</f>
        <v>297520.26</v>
      </c>
      <c r="J180" s="6">
        <f t="shared" si="4"/>
        <v>0.8212133532619271</v>
      </c>
      <c r="K180" s="8">
        <f>SUM(K178:K179)</f>
        <v>297520.26</v>
      </c>
      <c r="L180" s="6">
        <f t="shared" si="5"/>
        <v>0.8212133532619271</v>
      </c>
      <c r="M180" s="5"/>
    </row>
    <row r="181" spans="1:13" ht="36.75" customHeight="1">
      <c r="A181" s="1"/>
      <c r="B181" s="49"/>
      <c r="C181" s="2" t="s">
        <v>68</v>
      </c>
      <c r="D181" s="2" t="s">
        <v>9</v>
      </c>
      <c r="E181" s="13"/>
      <c r="F181" s="13"/>
      <c r="G181" s="13"/>
      <c r="H181" s="3">
        <v>98640.15</v>
      </c>
      <c r="I181" s="3">
        <v>95980.06</v>
      </c>
      <c r="J181" s="7">
        <f t="shared" si="4"/>
        <v>0.9730323808307266</v>
      </c>
      <c r="K181" s="3">
        <v>95980.06</v>
      </c>
      <c r="L181" s="7">
        <f t="shared" si="5"/>
        <v>0.9730323808307266</v>
      </c>
      <c r="M181" s="1"/>
    </row>
    <row r="182" spans="1:13" ht="18.75" customHeight="1">
      <c r="A182" s="1"/>
      <c r="B182" s="49"/>
      <c r="C182" s="2" t="s">
        <v>13</v>
      </c>
      <c r="D182" s="4"/>
      <c r="E182" s="15"/>
      <c r="F182" s="15"/>
      <c r="G182" s="15"/>
      <c r="H182" s="3">
        <f>SUM(H181)</f>
        <v>98640.15</v>
      </c>
      <c r="I182" s="3">
        <f>SUM(I181)</f>
        <v>95980.06</v>
      </c>
      <c r="J182" s="7">
        <f t="shared" si="4"/>
        <v>0.9730323808307266</v>
      </c>
      <c r="K182" s="3">
        <f>SUM(K181)</f>
        <v>95980.06</v>
      </c>
      <c r="L182" s="7">
        <f t="shared" si="5"/>
        <v>0.9730323808307266</v>
      </c>
      <c r="M182" s="5"/>
    </row>
    <row r="183" spans="1:13" ht="23.25" customHeight="1">
      <c r="A183" s="1"/>
      <c r="B183" s="49"/>
      <c r="C183" s="51" t="s">
        <v>69</v>
      </c>
      <c r="D183" s="2" t="s">
        <v>8</v>
      </c>
      <c r="E183" s="13"/>
      <c r="F183" s="13"/>
      <c r="G183" s="13"/>
      <c r="H183" s="3">
        <v>201611</v>
      </c>
      <c r="I183" s="3">
        <v>146813.62</v>
      </c>
      <c r="J183" s="7">
        <f>I183/H183</f>
        <v>0.7282024294309338</v>
      </c>
      <c r="K183" s="3">
        <v>146813.62</v>
      </c>
      <c r="L183" s="7">
        <f>K183/H183</f>
        <v>0.7282024294309338</v>
      </c>
      <c r="M183" s="1"/>
    </row>
    <row r="184" spans="1:13" ht="44.25" customHeight="1">
      <c r="A184" s="1"/>
      <c r="B184" s="49"/>
      <c r="C184" s="52"/>
      <c r="D184" s="2" t="s">
        <v>9</v>
      </c>
      <c r="E184" s="13"/>
      <c r="F184" s="13"/>
      <c r="G184" s="13"/>
      <c r="H184" s="3">
        <v>62042.35</v>
      </c>
      <c r="I184" s="3">
        <v>54726.58</v>
      </c>
      <c r="J184" s="7">
        <f>I184/H184</f>
        <v>0.8820842537395828</v>
      </c>
      <c r="K184" s="3">
        <v>54726.58</v>
      </c>
      <c r="L184" s="7">
        <f>K184/H184</f>
        <v>0.8820842537395828</v>
      </c>
      <c r="M184" s="1"/>
    </row>
    <row r="185" spans="1:13" ht="18.75" customHeight="1">
      <c r="A185" s="1"/>
      <c r="B185" s="49"/>
      <c r="C185" s="2" t="s">
        <v>13</v>
      </c>
      <c r="D185" s="4"/>
      <c r="E185" s="15"/>
      <c r="F185" s="15"/>
      <c r="G185" s="15"/>
      <c r="H185" s="3">
        <f>SUM(H183:H184)</f>
        <v>263653.35</v>
      </c>
      <c r="I185" s="3">
        <f>SUM(I183:I184)</f>
        <v>201540.2</v>
      </c>
      <c r="J185" s="7">
        <f t="shared" si="4"/>
        <v>0.7644135756287566</v>
      </c>
      <c r="K185" s="3">
        <f>SUM(K183:K184)</f>
        <v>201540.2</v>
      </c>
      <c r="L185" s="7">
        <f t="shared" si="5"/>
        <v>0.7644135756287566</v>
      </c>
      <c r="M185" s="5"/>
    </row>
    <row r="186" spans="1:13" ht="38.25" customHeight="1">
      <c r="A186" s="1"/>
      <c r="B186" s="49"/>
      <c r="C186" s="2" t="s">
        <v>70</v>
      </c>
      <c r="D186" s="2" t="s">
        <v>9</v>
      </c>
      <c r="E186" s="13"/>
      <c r="F186" s="13"/>
      <c r="G186" s="13"/>
      <c r="H186" s="3">
        <v>0</v>
      </c>
      <c r="I186" s="3">
        <v>0</v>
      </c>
      <c r="J186" s="7">
        <v>0</v>
      </c>
      <c r="K186" s="3">
        <v>0</v>
      </c>
      <c r="L186" s="7">
        <v>0</v>
      </c>
      <c r="M186" s="1"/>
    </row>
    <row r="187" spans="1:13" ht="18.75" customHeight="1">
      <c r="A187" s="1"/>
      <c r="B187" s="49"/>
      <c r="C187" s="2" t="s">
        <v>13</v>
      </c>
      <c r="D187" s="4"/>
      <c r="E187" s="15"/>
      <c r="F187" s="15"/>
      <c r="G187" s="15"/>
      <c r="H187" s="3">
        <f>SUM(H186)</f>
        <v>0</v>
      </c>
      <c r="I187" s="3">
        <f>SUM(I186)</f>
        <v>0</v>
      </c>
      <c r="J187" s="7">
        <v>0</v>
      </c>
      <c r="K187" s="3">
        <f>SUM(K186)</f>
        <v>0</v>
      </c>
      <c r="L187" s="7">
        <v>0</v>
      </c>
      <c r="M187" s="5"/>
    </row>
    <row r="188" spans="1:13" ht="27.75" customHeight="1">
      <c r="A188" s="1"/>
      <c r="B188" s="50">
        <v>16</v>
      </c>
      <c r="C188" s="53" t="s">
        <v>85</v>
      </c>
      <c r="D188" s="20" t="s">
        <v>80</v>
      </c>
      <c r="E188" s="12"/>
      <c r="F188" s="12"/>
      <c r="G188" s="12"/>
      <c r="H188" s="8">
        <f>H193</f>
        <v>32872.28</v>
      </c>
      <c r="I188" s="8">
        <f>I193</f>
        <v>32710.1</v>
      </c>
      <c r="J188" s="6">
        <f t="shared" si="4"/>
        <v>0.9950663598630822</v>
      </c>
      <c r="K188" s="8">
        <f>K193</f>
        <v>32710.1</v>
      </c>
      <c r="L188" s="6">
        <f t="shared" si="5"/>
        <v>0.9950663598630822</v>
      </c>
      <c r="M188" s="1"/>
    </row>
    <row r="189" spans="1:13" ht="27.75" customHeight="1">
      <c r="A189" s="1"/>
      <c r="B189" s="50"/>
      <c r="C189" s="58"/>
      <c r="D189" s="18" t="s">
        <v>8</v>
      </c>
      <c r="E189" s="12"/>
      <c r="F189" s="12"/>
      <c r="G189" s="12"/>
      <c r="H189" s="8">
        <f>H194+H197+H200</f>
        <v>156074.1</v>
      </c>
      <c r="I189" s="8">
        <f>I194+I197+I200</f>
        <v>152413.46000000002</v>
      </c>
      <c r="J189" s="6">
        <f t="shared" si="4"/>
        <v>0.9765454998619246</v>
      </c>
      <c r="K189" s="8">
        <f>K194+K197+K200</f>
        <v>152413.46000000002</v>
      </c>
      <c r="L189" s="6">
        <f t="shared" si="5"/>
        <v>0.9765454998619246</v>
      </c>
      <c r="M189" s="1"/>
    </row>
    <row r="190" spans="1:13" ht="53.25" customHeight="1">
      <c r="A190" s="1"/>
      <c r="B190" s="50"/>
      <c r="C190" s="58"/>
      <c r="D190" s="18" t="s">
        <v>9</v>
      </c>
      <c r="E190" s="12"/>
      <c r="F190" s="12"/>
      <c r="G190" s="12"/>
      <c r="H190" s="8">
        <f>H195+H198+H201+H204</f>
        <v>476849.19000000006</v>
      </c>
      <c r="I190" s="8">
        <f>I195+I198+I201+I204</f>
        <v>391858.54</v>
      </c>
      <c r="J190" s="6">
        <f t="shared" si="4"/>
        <v>0.8217661856571465</v>
      </c>
      <c r="K190" s="8">
        <f>K195+K198+K201+K204</f>
        <v>391858.54</v>
      </c>
      <c r="L190" s="6">
        <f t="shared" si="5"/>
        <v>0.8217661856571465</v>
      </c>
      <c r="M190" s="1"/>
    </row>
    <row r="191" spans="1:13" ht="22.5" customHeight="1">
      <c r="A191" s="1"/>
      <c r="B191" s="50"/>
      <c r="C191" s="46"/>
      <c r="D191" s="43" t="s">
        <v>10</v>
      </c>
      <c r="E191" s="12"/>
      <c r="F191" s="12"/>
      <c r="G191" s="12"/>
      <c r="H191" s="8">
        <f>H202</f>
        <v>197431.56</v>
      </c>
      <c r="I191" s="8">
        <f>I202</f>
        <v>0</v>
      </c>
      <c r="J191" s="6">
        <f t="shared" si="4"/>
        <v>0</v>
      </c>
      <c r="K191" s="8">
        <f>K202</f>
        <v>0</v>
      </c>
      <c r="L191" s="6">
        <f t="shared" si="5"/>
        <v>0</v>
      </c>
      <c r="M191" s="1"/>
    </row>
    <row r="192" spans="1:13" ht="18.75" customHeight="1">
      <c r="A192" s="1"/>
      <c r="B192" s="50"/>
      <c r="C192" s="18" t="s">
        <v>11</v>
      </c>
      <c r="D192" s="9"/>
      <c r="E192" s="12">
        <v>649159.75</v>
      </c>
      <c r="F192" s="12">
        <f>H188+H190</f>
        <v>509721.4700000001</v>
      </c>
      <c r="G192" s="12">
        <f>E192-F192</f>
        <v>139438.2799999999</v>
      </c>
      <c r="H192" s="8">
        <f>SUM(H188:H190)</f>
        <v>665795.5700000001</v>
      </c>
      <c r="I192" s="8">
        <f>SUM(I188:I190)</f>
        <v>576982.1</v>
      </c>
      <c r="J192" s="6">
        <f t="shared" si="4"/>
        <v>0.8666054957379784</v>
      </c>
      <c r="K192" s="8">
        <f>SUM(K188:K190)</f>
        <v>576982.1</v>
      </c>
      <c r="L192" s="6">
        <f t="shared" si="5"/>
        <v>0.8666054957379784</v>
      </c>
      <c r="M192" s="5"/>
    </row>
    <row r="193" spans="1:13" ht="26.25" customHeight="1">
      <c r="A193" s="1"/>
      <c r="B193" s="49"/>
      <c r="C193" s="49" t="s">
        <v>71</v>
      </c>
      <c r="D193" s="2" t="s">
        <v>7</v>
      </c>
      <c r="E193" s="13"/>
      <c r="F193" s="13"/>
      <c r="G193" s="13"/>
      <c r="H193" s="3">
        <v>32872.28</v>
      </c>
      <c r="I193" s="3">
        <v>32710.1</v>
      </c>
      <c r="J193" s="7">
        <f t="shared" si="4"/>
        <v>0.9950663598630822</v>
      </c>
      <c r="K193" s="3">
        <v>32710.1</v>
      </c>
      <c r="L193" s="7">
        <f t="shared" si="5"/>
        <v>0.9950663598630822</v>
      </c>
      <c r="M193" s="1"/>
    </row>
    <row r="194" spans="1:13" ht="26.25" customHeight="1">
      <c r="A194" s="1"/>
      <c r="B194" s="49"/>
      <c r="C194" s="49"/>
      <c r="D194" s="2" t="s">
        <v>8</v>
      </c>
      <c r="E194" s="13"/>
      <c r="F194" s="13"/>
      <c r="G194" s="13"/>
      <c r="H194" s="3">
        <v>97082.95</v>
      </c>
      <c r="I194" s="3">
        <v>96052.8</v>
      </c>
      <c r="J194" s="7">
        <f t="shared" si="4"/>
        <v>0.9893889709779112</v>
      </c>
      <c r="K194" s="3">
        <v>96052.8</v>
      </c>
      <c r="L194" s="7">
        <f t="shared" si="5"/>
        <v>0.9893889709779112</v>
      </c>
      <c r="M194" s="1"/>
    </row>
    <row r="195" spans="1:13" ht="37.5" customHeight="1">
      <c r="A195" s="1"/>
      <c r="B195" s="49"/>
      <c r="C195" s="49"/>
      <c r="D195" s="2" t="s">
        <v>9</v>
      </c>
      <c r="E195" s="13"/>
      <c r="F195" s="13"/>
      <c r="G195" s="13"/>
      <c r="H195" s="3">
        <v>163016.91</v>
      </c>
      <c r="I195" s="3">
        <v>127180.01</v>
      </c>
      <c r="J195" s="7">
        <f t="shared" si="4"/>
        <v>0.7801645240361874</v>
      </c>
      <c r="K195" s="3">
        <v>127180.01</v>
      </c>
      <c r="L195" s="7">
        <f t="shared" si="5"/>
        <v>0.7801645240361874</v>
      </c>
      <c r="M195" s="1"/>
    </row>
    <row r="196" spans="1:13" ht="18.75" customHeight="1">
      <c r="A196" s="1"/>
      <c r="B196" s="49"/>
      <c r="C196" s="2" t="s">
        <v>13</v>
      </c>
      <c r="D196" s="4"/>
      <c r="E196" s="15"/>
      <c r="F196" s="15"/>
      <c r="G196" s="15"/>
      <c r="H196" s="3">
        <f>SUM(H193:H195)</f>
        <v>292972.14</v>
      </c>
      <c r="I196" s="3">
        <f>SUM(I193:I195)</f>
        <v>255942.90999999997</v>
      </c>
      <c r="J196" s="7">
        <f t="shared" si="4"/>
        <v>0.8736083574363076</v>
      </c>
      <c r="K196" s="3">
        <f>SUM(K193:K195)</f>
        <v>255942.90999999997</v>
      </c>
      <c r="L196" s="7">
        <f t="shared" si="5"/>
        <v>0.8736083574363076</v>
      </c>
      <c r="M196" s="5"/>
    </row>
    <row r="197" spans="1:13" ht="24" customHeight="1">
      <c r="A197" s="1"/>
      <c r="B197" s="54"/>
      <c r="C197" s="51" t="s">
        <v>72</v>
      </c>
      <c r="D197" s="2" t="s">
        <v>8</v>
      </c>
      <c r="E197" s="13"/>
      <c r="F197" s="13"/>
      <c r="G197" s="13"/>
      <c r="H197" s="3">
        <v>46749.23</v>
      </c>
      <c r="I197" s="3">
        <v>46507.91</v>
      </c>
      <c r="J197" s="7">
        <f t="shared" si="4"/>
        <v>0.9948379898449664</v>
      </c>
      <c r="K197" s="3">
        <v>46507.91</v>
      </c>
      <c r="L197" s="7">
        <f t="shared" si="5"/>
        <v>0.9948379898449664</v>
      </c>
      <c r="M197" s="1"/>
    </row>
    <row r="198" spans="1:13" ht="36.75" customHeight="1">
      <c r="A198" s="1"/>
      <c r="B198" s="55"/>
      <c r="C198" s="52"/>
      <c r="D198" s="2" t="s">
        <v>9</v>
      </c>
      <c r="E198" s="13"/>
      <c r="F198" s="13"/>
      <c r="G198" s="13"/>
      <c r="H198" s="3">
        <v>54877.82</v>
      </c>
      <c r="I198" s="3">
        <v>51127.09</v>
      </c>
      <c r="J198" s="7">
        <f t="shared" si="4"/>
        <v>0.931653079513727</v>
      </c>
      <c r="K198" s="3">
        <v>51127.09</v>
      </c>
      <c r="L198" s="7">
        <f t="shared" si="5"/>
        <v>0.931653079513727</v>
      </c>
      <c r="M198" s="1"/>
    </row>
    <row r="199" spans="1:13" ht="15.75" customHeight="1">
      <c r="A199" s="1"/>
      <c r="B199" s="56"/>
      <c r="C199" s="2" t="s">
        <v>13</v>
      </c>
      <c r="D199" s="4"/>
      <c r="E199" s="15"/>
      <c r="F199" s="15"/>
      <c r="G199" s="15"/>
      <c r="H199" s="3">
        <f>SUM(H197:H198)</f>
        <v>101627.05</v>
      </c>
      <c r="I199" s="3">
        <f>SUM(I197:I198)</f>
        <v>97635</v>
      </c>
      <c r="J199" s="7">
        <f t="shared" si="4"/>
        <v>0.9607186275701203</v>
      </c>
      <c r="K199" s="3">
        <f>SUM(K197:K198)</f>
        <v>97635</v>
      </c>
      <c r="L199" s="7">
        <f t="shared" si="5"/>
        <v>0.9607186275701203</v>
      </c>
      <c r="M199" s="5"/>
    </row>
    <row r="200" spans="1:13" ht="26.25" customHeight="1">
      <c r="A200" s="1"/>
      <c r="B200" s="49"/>
      <c r="C200" s="51" t="s">
        <v>73</v>
      </c>
      <c r="D200" s="2" t="s">
        <v>8</v>
      </c>
      <c r="E200" s="13"/>
      <c r="F200" s="13"/>
      <c r="G200" s="13"/>
      <c r="H200" s="3">
        <v>12241.92</v>
      </c>
      <c r="I200" s="3">
        <v>9852.75</v>
      </c>
      <c r="J200" s="7">
        <f t="shared" si="4"/>
        <v>0.8048369863550815</v>
      </c>
      <c r="K200" s="3">
        <v>9852.75</v>
      </c>
      <c r="L200" s="7">
        <f t="shared" si="5"/>
        <v>0.8048369863550815</v>
      </c>
      <c r="M200" s="1"/>
    </row>
    <row r="201" spans="1:13" ht="45.75" customHeight="1">
      <c r="A201" s="1"/>
      <c r="B201" s="49"/>
      <c r="C201" s="60"/>
      <c r="D201" s="2" t="s">
        <v>9</v>
      </c>
      <c r="E201" s="13"/>
      <c r="F201" s="13"/>
      <c r="G201" s="13"/>
      <c r="H201" s="3">
        <v>75685.92</v>
      </c>
      <c r="I201" s="3">
        <v>37473.51</v>
      </c>
      <c r="J201" s="7">
        <f t="shared" si="4"/>
        <v>0.4951186429391359</v>
      </c>
      <c r="K201" s="3">
        <v>37473.51</v>
      </c>
      <c r="L201" s="7">
        <f t="shared" si="5"/>
        <v>0.4951186429391359</v>
      </c>
      <c r="M201" s="1"/>
    </row>
    <row r="202" spans="1:13" ht="21.75" customHeight="1">
      <c r="A202" s="1"/>
      <c r="B202" s="49"/>
      <c r="C202" s="46"/>
      <c r="D202" s="2" t="s">
        <v>10</v>
      </c>
      <c r="E202" s="13"/>
      <c r="F202" s="13"/>
      <c r="G202" s="13"/>
      <c r="H202" s="3">
        <v>197431.56</v>
      </c>
      <c r="I202" s="3">
        <v>0</v>
      </c>
      <c r="J202" s="7">
        <f t="shared" si="4"/>
        <v>0</v>
      </c>
      <c r="K202" s="3">
        <v>0</v>
      </c>
      <c r="L202" s="7">
        <f t="shared" si="5"/>
        <v>0</v>
      </c>
      <c r="M202" s="1"/>
    </row>
    <row r="203" spans="1:13" ht="18.75" customHeight="1">
      <c r="A203" s="1"/>
      <c r="B203" s="49"/>
      <c r="C203" s="2" t="s">
        <v>13</v>
      </c>
      <c r="D203" s="4"/>
      <c r="E203" s="15"/>
      <c r="F203" s="15"/>
      <c r="G203" s="15"/>
      <c r="H203" s="3">
        <f>SUM(H200:H202)</f>
        <v>285359.4</v>
      </c>
      <c r="I203" s="3">
        <f>SUM(I200:I202)</f>
        <v>47326.26</v>
      </c>
      <c r="J203" s="7">
        <f t="shared" si="4"/>
        <v>0.16584790968862423</v>
      </c>
      <c r="K203" s="3">
        <f>SUM(K200:K202)</f>
        <v>47326.26</v>
      </c>
      <c r="L203" s="7">
        <f t="shared" si="5"/>
        <v>0.16584790968862423</v>
      </c>
      <c r="M203" s="5"/>
    </row>
    <row r="204" spans="1:13" ht="53.25" customHeight="1">
      <c r="A204" s="1"/>
      <c r="B204" s="49"/>
      <c r="C204" s="19" t="s">
        <v>81</v>
      </c>
      <c r="D204" s="2" t="s">
        <v>9</v>
      </c>
      <c r="E204" s="13"/>
      <c r="F204" s="13"/>
      <c r="G204" s="13"/>
      <c r="H204" s="3">
        <v>183268.54</v>
      </c>
      <c r="I204" s="3">
        <v>176077.93</v>
      </c>
      <c r="J204" s="7">
        <f>I204/H204</f>
        <v>0.9607646244139882</v>
      </c>
      <c r="K204" s="3">
        <v>176077.93</v>
      </c>
      <c r="L204" s="7">
        <f>K204/H204</f>
        <v>0.9607646244139882</v>
      </c>
      <c r="M204" s="1"/>
    </row>
    <row r="205" spans="1:13" ht="18.75" customHeight="1">
      <c r="A205" s="1"/>
      <c r="B205" s="49"/>
      <c r="C205" s="2" t="s">
        <v>13</v>
      </c>
      <c r="D205" s="4"/>
      <c r="E205" s="15"/>
      <c r="F205" s="15"/>
      <c r="G205" s="15"/>
      <c r="H205" s="3">
        <f>SUM(H204:H204)</f>
        <v>183268.54</v>
      </c>
      <c r="I205" s="3">
        <f>SUM(I204:I204)</f>
        <v>176077.93</v>
      </c>
      <c r="J205" s="7">
        <f>I205/H205</f>
        <v>0.9607646244139882</v>
      </c>
      <c r="K205" s="3">
        <f>SUM(K204:K204)</f>
        <v>176077.93</v>
      </c>
      <c r="L205" s="7">
        <f>K205/H205</f>
        <v>0.9607646244139882</v>
      </c>
      <c r="M205" s="5"/>
    </row>
    <row r="206" spans="1:13" ht="27" customHeight="1">
      <c r="A206" s="1"/>
      <c r="B206" s="69"/>
      <c r="C206" s="66" t="s">
        <v>28</v>
      </c>
      <c r="D206" s="10" t="s">
        <v>7</v>
      </c>
      <c r="E206" s="14"/>
      <c r="F206" s="14"/>
      <c r="G206" s="14"/>
      <c r="H206" s="16">
        <f>H3+H45+H88+H129+H188</f>
        <v>164667.18000000002</v>
      </c>
      <c r="I206" s="16">
        <f>I3+I45+I88+I129+I188+I31</f>
        <v>170175.57</v>
      </c>
      <c r="J206" s="17">
        <f t="shared" si="4"/>
        <v>1.03345165685111</v>
      </c>
      <c r="K206" s="16">
        <f>K3+K45+K88+K129+K188+K31</f>
        <v>170026.78000000003</v>
      </c>
      <c r="L206" s="17">
        <f t="shared" si="5"/>
        <v>1.0325480766719877</v>
      </c>
      <c r="M206" s="5"/>
    </row>
    <row r="207" spans="1:16" ht="27.75" customHeight="1">
      <c r="A207" s="1"/>
      <c r="B207" s="70"/>
      <c r="C207" s="67"/>
      <c r="D207" s="10" t="s">
        <v>8</v>
      </c>
      <c r="E207" s="14"/>
      <c r="F207" s="14"/>
      <c r="G207" s="14"/>
      <c r="H207" s="16">
        <f>H3+H32+H46+H89+H118+H130+H158+H189+H178</f>
        <v>3110602.0999999996</v>
      </c>
      <c r="I207" s="16">
        <f>I4+I32+I46+I89+I118+I130+I158+I189+I178</f>
        <v>2806264.9099999997</v>
      </c>
      <c r="J207" s="17">
        <f t="shared" si="4"/>
        <v>0.9021613243301032</v>
      </c>
      <c r="K207" s="16">
        <f>K4+K32+K46+K89+K118+K130+K158+K189+K178</f>
        <v>2867539.84</v>
      </c>
      <c r="L207" s="17">
        <f t="shared" si="5"/>
        <v>0.9218600604686791</v>
      </c>
      <c r="M207" s="5"/>
      <c r="P207" s="37"/>
    </row>
    <row r="208" spans="1:16" ht="41.25" customHeight="1">
      <c r="A208" s="1"/>
      <c r="B208" s="70"/>
      <c r="C208" s="67"/>
      <c r="D208" s="10" t="s">
        <v>9</v>
      </c>
      <c r="E208" s="14"/>
      <c r="F208" s="14"/>
      <c r="G208" s="14"/>
      <c r="H208" s="16">
        <f>H5+H26+H28+H33+H47+H62+H65+H67+H69+H86+H90+H119+H131+H159+H179+H190</f>
        <v>2923088.4</v>
      </c>
      <c r="I208" s="16">
        <f>I5+I26+I28+I33+I47+I62+I65+I67+I69+I86+I90+I119+I131+I159+I179+I190</f>
        <v>2649329.5</v>
      </c>
      <c r="J208" s="17">
        <f t="shared" si="4"/>
        <v>0.906346007188835</v>
      </c>
      <c r="K208" s="16">
        <f>K5+K26+K28+K33+K47+K62+K65+K67+K69+K86+K90+K119+K131+K159+K179+K190</f>
        <v>2664452.2600000002</v>
      </c>
      <c r="L208" s="17">
        <f t="shared" si="5"/>
        <v>0.9115195626652962</v>
      </c>
      <c r="M208" s="5"/>
      <c r="P208" s="37"/>
    </row>
    <row r="209" spans="1:13" ht="15.75" customHeight="1">
      <c r="A209" s="1"/>
      <c r="B209" s="70"/>
      <c r="C209" s="67"/>
      <c r="D209" s="10" t="s">
        <v>10</v>
      </c>
      <c r="E209" s="14"/>
      <c r="F209" s="14"/>
      <c r="G209" s="14"/>
      <c r="H209" s="16">
        <f>H29+H70+H91+H132+H160</f>
        <v>4312737.619999999</v>
      </c>
      <c r="I209" s="16">
        <f>I29+I70+I91+I132+I160</f>
        <v>2623287.77</v>
      </c>
      <c r="J209" s="17">
        <f t="shared" si="4"/>
        <v>0.6082650977501387</v>
      </c>
      <c r="K209" s="16">
        <f>K29+K70+K91+K132+K160</f>
        <v>2623287.77</v>
      </c>
      <c r="L209" s="17">
        <f t="shared" si="5"/>
        <v>0.6082650977501387</v>
      </c>
      <c r="M209" s="5"/>
    </row>
    <row r="210" spans="1:16" ht="18" customHeight="1">
      <c r="A210" s="1"/>
      <c r="B210" s="71"/>
      <c r="C210" s="68"/>
      <c r="D210" s="10" t="s">
        <v>38</v>
      </c>
      <c r="E210" s="14">
        <f>SUM(E3:E209)</f>
        <v>6299967.471</v>
      </c>
      <c r="F210" s="14" t="e">
        <f>SUM(F3:F209)</f>
        <v>#REF!</v>
      </c>
      <c r="G210" s="14" t="e">
        <f>SUM(G3:G209)</f>
        <v>#REF!</v>
      </c>
      <c r="H210" s="16">
        <f>SUM(H206:H209)</f>
        <v>10511095.299999999</v>
      </c>
      <c r="I210" s="16">
        <f>SUM(I206:I209)</f>
        <v>8249057.75</v>
      </c>
      <c r="J210" s="17">
        <f t="shared" si="4"/>
        <v>0.7847952582068208</v>
      </c>
      <c r="K210" s="16">
        <f>SUM(K206:K209)</f>
        <v>8325306.65</v>
      </c>
      <c r="L210" s="17">
        <f t="shared" si="5"/>
        <v>0.7920493927973425</v>
      </c>
      <c r="M210" s="5"/>
      <c r="P210" s="37"/>
    </row>
    <row r="211" spans="8:12" ht="21" customHeight="1">
      <c r="H211" s="37"/>
      <c r="I211" s="37"/>
      <c r="J211" s="37"/>
      <c r="K211" s="37"/>
      <c r="L211" s="37"/>
    </row>
    <row r="212" spans="9:11" ht="14.25" customHeight="1">
      <c r="I212" s="37"/>
      <c r="K212" s="37"/>
    </row>
    <row r="213" ht="14.25" customHeight="1">
      <c r="I213" s="37"/>
    </row>
    <row r="214" ht="14.25" customHeight="1">
      <c r="I214" s="37"/>
    </row>
  </sheetData>
  <sheetProtection/>
  <mergeCells count="115">
    <mergeCell ref="C174:C176"/>
    <mergeCell ref="C200:C202"/>
    <mergeCell ref="C188:C191"/>
    <mergeCell ref="B204:B205"/>
    <mergeCell ref="C206:C210"/>
    <mergeCell ref="B206:B210"/>
    <mergeCell ref="B200:B203"/>
    <mergeCell ref="B188:B192"/>
    <mergeCell ref="B12:B14"/>
    <mergeCell ref="B15:B16"/>
    <mergeCell ref="B17:B18"/>
    <mergeCell ref="B26:B27"/>
    <mergeCell ref="B28:B30"/>
    <mergeCell ref="C28:C29"/>
    <mergeCell ref="B19:B20"/>
    <mergeCell ref="B21:B23"/>
    <mergeCell ref="C21:C22"/>
    <mergeCell ref="B24:B25"/>
    <mergeCell ref="B43:B44"/>
    <mergeCell ref="B35:B36"/>
    <mergeCell ref="B1:L1"/>
    <mergeCell ref="B3:B6"/>
    <mergeCell ref="C3:C5"/>
    <mergeCell ref="B7:B8"/>
    <mergeCell ref="C39:C41"/>
    <mergeCell ref="B39:B42"/>
    <mergeCell ref="C31:C33"/>
    <mergeCell ref="C12:C13"/>
    <mergeCell ref="B60:B61"/>
    <mergeCell ref="B62:B64"/>
    <mergeCell ref="B45:B48"/>
    <mergeCell ref="C45:C47"/>
    <mergeCell ref="B49:B51"/>
    <mergeCell ref="C49:C50"/>
    <mergeCell ref="B52:B55"/>
    <mergeCell ref="C52:C54"/>
    <mergeCell ref="C56:C58"/>
    <mergeCell ref="B56:B59"/>
    <mergeCell ref="B78:B80"/>
    <mergeCell ref="C78:C79"/>
    <mergeCell ref="B67:B68"/>
    <mergeCell ref="B69:B71"/>
    <mergeCell ref="C69:C70"/>
    <mergeCell ref="B65:B66"/>
    <mergeCell ref="B72:B74"/>
    <mergeCell ref="C72:C73"/>
    <mergeCell ref="B75:B77"/>
    <mergeCell ref="C75:C76"/>
    <mergeCell ref="B81:B83"/>
    <mergeCell ref="C81:C82"/>
    <mergeCell ref="B84:B85"/>
    <mergeCell ref="B86:B87"/>
    <mergeCell ref="B88:B92"/>
    <mergeCell ref="C88:C91"/>
    <mergeCell ref="B93:B95"/>
    <mergeCell ref="C93:C94"/>
    <mergeCell ref="B96:B97"/>
    <mergeCell ref="B98:B100"/>
    <mergeCell ref="C98:C99"/>
    <mergeCell ref="B101:B103"/>
    <mergeCell ref="C101:C102"/>
    <mergeCell ref="B104:B107"/>
    <mergeCell ref="C104:C106"/>
    <mergeCell ref="C108:C110"/>
    <mergeCell ref="B108:B111"/>
    <mergeCell ref="B112:B115"/>
    <mergeCell ref="C112:C114"/>
    <mergeCell ref="B118:B120"/>
    <mergeCell ref="C118:C119"/>
    <mergeCell ref="B121:B123"/>
    <mergeCell ref="B124:B125"/>
    <mergeCell ref="B116:B117"/>
    <mergeCell ref="C121:C122"/>
    <mergeCell ref="B126:B128"/>
    <mergeCell ref="C126:C127"/>
    <mergeCell ref="B129:B133"/>
    <mergeCell ref="C129:C132"/>
    <mergeCell ref="B134:B138"/>
    <mergeCell ref="C134:C137"/>
    <mergeCell ref="B139:B140"/>
    <mergeCell ref="B141:B143"/>
    <mergeCell ref="C141:C142"/>
    <mergeCell ref="B144:B145"/>
    <mergeCell ref="B146:B147"/>
    <mergeCell ref="B148:B150"/>
    <mergeCell ref="C148:C149"/>
    <mergeCell ref="C153:C154"/>
    <mergeCell ref="B156:B157"/>
    <mergeCell ref="B158:B161"/>
    <mergeCell ref="C158:C160"/>
    <mergeCell ref="C168:C170"/>
    <mergeCell ref="B162:B164"/>
    <mergeCell ref="C162:C163"/>
    <mergeCell ref="B165:B167"/>
    <mergeCell ref="C165:C166"/>
    <mergeCell ref="B168:B171"/>
    <mergeCell ref="C197:C198"/>
    <mergeCell ref="B197:B199"/>
    <mergeCell ref="B172:B173"/>
    <mergeCell ref="C178:C179"/>
    <mergeCell ref="B31:B34"/>
    <mergeCell ref="B37:B38"/>
    <mergeCell ref="B174:B177"/>
    <mergeCell ref="B151:B152"/>
    <mergeCell ref="B153:B155"/>
    <mergeCell ref="C9:C10"/>
    <mergeCell ref="B9:B11"/>
    <mergeCell ref="B193:B196"/>
    <mergeCell ref="C193:C195"/>
    <mergeCell ref="B178:B180"/>
    <mergeCell ref="B181:B182"/>
    <mergeCell ref="B183:B185"/>
    <mergeCell ref="B186:B187"/>
    <mergeCell ref="C183:C184"/>
    <mergeCell ref="C62:C63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2019-01-31T11:11:15Z</cp:lastPrinted>
  <dcterms:created xsi:type="dcterms:W3CDTF">2018-04-25T12:15:47Z</dcterms:created>
  <dcterms:modified xsi:type="dcterms:W3CDTF">2020-01-31T12:14:12Z</dcterms:modified>
  <cp:category/>
  <cp:version/>
  <cp:contentType/>
  <cp:contentStatus/>
</cp:coreProperties>
</file>